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F0E6F53B-38AE-4E02-B8EC-9AD03C2FC9E4}" xr6:coauthVersionLast="47" xr6:coauthVersionMax="47" xr10:uidLastSave="{00000000-0000-0000-0000-000000000000}"/>
  <bookViews>
    <workbookView xWindow="-120" yWindow="-120" windowWidth="20730" windowHeight="11160" xr2:uid="{00000000-000D-0000-FFFF-FFFF00000000}"/>
  </bookViews>
  <sheets>
    <sheet name="thang 5" sheetId="1" r:id="rId1"/>
    <sheet name="Thang 5 2023" sheetId="2" r:id="rId2"/>
    <sheet name="Luy ke T5 2023" sheetId="3" r:id="rId3"/>
  </sheets>
  <externalReferences>
    <externalReference r:id="rId4"/>
  </externalReferences>
  <definedNames>
    <definedName name="_xlnm._FilterDatabase" localSheetId="1" hidden="1">'Thang 5 2023'!$A$32:$L$115</definedName>
    <definedName name="_xlnm.Print_Area" localSheetId="2">'Luy ke T5 2023'!$A$1:$D$327</definedName>
    <definedName name="_xlnm.Print_Area" localSheetId="0">'thang 5'!$A$1:$F$25</definedName>
    <definedName name="_xlnm.Print_Area" localSheetId="1">'Thang 5 2023'!$A$1:$K$248</definedName>
    <definedName name="_xlnm.Print_Titles" localSheetId="2">'Luy ke T5 2023'!$186:$186</definedName>
    <definedName name="_xlnm.Print_Titles" localSheetId="1">'Thang 5 2023'!$32:$32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5" i="2" l="1"/>
  <c r="G203" i="2"/>
  <c r="H205" i="2"/>
  <c r="I205" i="2" s="1"/>
  <c r="H203" i="2"/>
  <c r="I203" i="2" s="1"/>
  <c r="H247" i="2"/>
  <c r="H204" i="2"/>
  <c r="I204" i="2" s="1"/>
  <c r="G204" i="2"/>
  <c r="G247" i="2"/>
  <c r="K167" i="2"/>
  <c r="K166" i="2"/>
  <c r="K170" i="2"/>
  <c r="E206" i="3" l="1"/>
  <c r="H225" i="2" l="1"/>
  <c r="G225" i="2"/>
  <c r="H237" i="2"/>
  <c r="H239" i="2"/>
  <c r="G239" i="2"/>
  <c r="G237" i="2"/>
  <c r="C237" i="2"/>
  <c r="F237" i="2"/>
  <c r="E237" i="2"/>
  <c r="F239" i="2"/>
  <c r="D239" i="2"/>
  <c r="D237" i="2"/>
  <c r="E239" i="2"/>
  <c r="C239" i="2"/>
  <c r="K164" i="2"/>
  <c r="K80" i="2"/>
  <c r="K90" i="2"/>
  <c r="K99" i="2"/>
  <c r="K25" i="2"/>
  <c r="K26" i="2" l="1"/>
  <c r="I239" i="2"/>
  <c r="K239" i="2" s="1"/>
  <c r="I237" i="2"/>
  <c r="K73" i="2" l="1"/>
  <c r="K76" i="2"/>
  <c r="K98" i="2"/>
  <c r="K113" i="2"/>
  <c r="K64" i="2"/>
  <c r="D326" i="3" l="1"/>
  <c r="C326" i="3"/>
  <c r="C293" i="3"/>
  <c r="D293" i="3"/>
  <c r="C295" i="3"/>
  <c r="D295" i="3"/>
  <c r="C296" i="3"/>
  <c r="D296" i="3"/>
  <c r="C298" i="3"/>
  <c r="D298" i="3"/>
  <c r="C297" i="3"/>
  <c r="D297" i="3"/>
  <c r="C299" i="3"/>
  <c r="D299" i="3"/>
  <c r="C300" i="3"/>
  <c r="D300" i="3"/>
  <c r="C294" i="3"/>
  <c r="D294" i="3"/>
  <c r="C301" i="3"/>
  <c r="D301" i="3"/>
  <c r="C302" i="3"/>
  <c r="D302" i="3"/>
  <c r="C303" i="3"/>
  <c r="D303" i="3"/>
  <c r="C304" i="3"/>
  <c r="D304" i="3"/>
  <c r="D292" i="3"/>
  <c r="C292" i="3"/>
  <c r="C259" i="3"/>
  <c r="D259" i="3"/>
  <c r="C261" i="3"/>
  <c r="D261" i="3"/>
  <c r="C260" i="3"/>
  <c r="D260" i="3"/>
  <c r="C262" i="3"/>
  <c r="D262" i="3"/>
  <c r="C263" i="3"/>
  <c r="D263" i="3"/>
  <c r="D258" i="3"/>
  <c r="C258" i="3"/>
  <c r="C321" i="3"/>
  <c r="D321" i="3"/>
  <c r="C323" i="3"/>
  <c r="D323" i="3"/>
  <c r="C324" i="3"/>
  <c r="D324" i="3"/>
  <c r="C325" i="3"/>
  <c r="D325" i="3"/>
  <c r="D322" i="3"/>
  <c r="C322" i="3"/>
  <c r="C278" i="3"/>
  <c r="D278" i="3"/>
  <c r="C279" i="3"/>
  <c r="D279" i="3"/>
  <c r="C280" i="3"/>
  <c r="D280" i="3"/>
  <c r="C281" i="3"/>
  <c r="D281" i="3"/>
  <c r="C283" i="3"/>
  <c r="D283" i="3"/>
  <c r="C282" i="3"/>
  <c r="D282" i="3"/>
  <c r="C284" i="3"/>
  <c r="D284" i="3"/>
  <c r="C287" i="3"/>
  <c r="D287" i="3"/>
  <c r="C286" i="3"/>
  <c r="D286" i="3"/>
  <c r="C288" i="3"/>
  <c r="D288" i="3"/>
  <c r="C289" i="3"/>
  <c r="D289" i="3"/>
  <c r="C290" i="3"/>
  <c r="D290" i="3"/>
  <c r="C285" i="3"/>
  <c r="D285" i="3"/>
  <c r="D277" i="3"/>
  <c r="C277"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D306" i="3"/>
  <c r="C306" i="3"/>
  <c r="C266" i="3"/>
  <c r="D266" i="3"/>
  <c r="C267" i="3"/>
  <c r="D267" i="3"/>
  <c r="C269" i="3"/>
  <c r="D269" i="3"/>
  <c r="C268" i="3"/>
  <c r="D268" i="3"/>
  <c r="C271" i="3"/>
  <c r="D271" i="3"/>
  <c r="C270" i="3"/>
  <c r="D270" i="3"/>
  <c r="C273" i="3"/>
  <c r="D273" i="3"/>
  <c r="C272" i="3"/>
  <c r="D272" i="3"/>
  <c r="C275" i="3"/>
  <c r="D275" i="3"/>
  <c r="C274" i="3"/>
  <c r="D274" i="3"/>
  <c r="D265" i="3"/>
  <c r="C265" i="3"/>
  <c r="A254" i="3"/>
  <c r="C264" i="3" l="1"/>
  <c r="D257" i="3"/>
  <c r="D291" i="3"/>
  <c r="C291" i="3"/>
  <c r="D320" i="3"/>
  <c r="C257" i="3"/>
  <c r="C320" i="3"/>
  <c r="D276" i="3"/>
  <c r="C276" i="3"/>
  <c r="D264" i="3"/>
  <c r="C305" i="3"/>
  <c r="D305" i="3"/>
  <c r="A176" i="2"/>
  <c r="C327" i="3" l="1"/>
  <c r="D327" i="3"/>
  <c r="I246" i="2"/>
  <c r="I226" i="2"/>
  <c r="I240" i="2"/>
  <c r="I227" i="2"/>
  <c r="I245" i="2"/>
  <c r="I241" i="2"/>
  <c r="I247" i="2"/>
  <c r="J213" i="2" l="1"/>
  <c r="J191" i="2" l="1"/>
  <c r="J198" i="2"/>
  <c r="J242" i="2"/>
  <c r="J228" i="2"/>
  <c r="H220" i="2" l="1"/>
  <c r="G220" i="2"/>
  <c r="H231" i="2"/>
  <c r="G238" i="2"/>
  <c r="H238" i="2"/>
  <c r="G232" i="2"/>
  <c r="G235" i="2"/>
  <c r="H235" i="2"/>
  <c r="G231" i="2"/>
  <c r="H232" i="2"/>
  <c r="C231" i="2"/>
  <c r="C220" i="2"/>
  <c r="D238" i="2"/>
  <c r="D244" i="2"/>
  <c r="G244" i="2"/>
  <c r="D232" i="2"/>
  <c r="E231" i="2"/>
  <c r="D220" i="2"/>
  <c r="C238" i="2"/>
  <c r="E235" i="2"/>
  <c r="F220" i="2"/>
  <c r="E232" i="2"/>
  <c r="C244" i="2"/>
  <c r="F244" i="2"/>
  <c r="C232" i="2"/>
  <c r="F231" i="2"/>
  <c r="E220" i="2"/>
  <c r="D231" i="2"/>
  <c r="F238" i="2"/>
  <c r="E244" i="2"/>
  <c r="H244" i="2"/>
  <c r="D235" i="2"/>
  <c r="F232" i="2"/>
  <c r="E238" i="2"/>
  <c r="F235" i="2"/>
  <c r="C235" i="2"/>
  <c r="K160" i="2"/>
  <c r="K159" i="2"/>
  <c r="K165" i="2"/>
  <c r="K152" i="2"/>
  <c r="K149" i="2"/>
  <c r="K81" i="2"/>
  <c r="K108" i="2"/>
  <c r="K70" i="2"/>
  <c r="K96" i="2"/>
  <c r="K84" i="2"/>
  <c r="I220" i="2" l="1"/>
  <c r="K220" i="2" s="1"/>
  <c r="I235" i="2"/>
  <c r="K235" i="2" s="1"/>
  <c r="I244" i="2"/>
  <c r="K244" i="2" s="1"/>
  <c r="I238" i="2"/>
  <c r="K238" i="2" s="1"/>
  <c r="I231" i="2"/>
  <c r="I232" i="2"/>
  <c r="K232" i="2" s="1"/>
  <c r="A118" i="2"/>
  <c r="G236" i="2" l="1"/>
  <c r="H236" i="2"/>
  <c r="E236" i="2"/>
  <c r="F236" i="2"/>
  <c r="D236" i="2"/>
  <c r="C236" i="2"/>
  <c r="I236" i="2" l="1"/>
  <c r="G217" i="2" l="1"/>
  <c r="G186" i="2"/>
  <c r="H186" i="2"/>
  <c r="G221" i="2"/>
  <c r="H221" i="2"/>
  <c r="H183" i="2"/>
  <c r="H218" i="2"/>
  <c r="G181" i="2"/>
  <c r="H181" i="2"/>
  <c r="H182" i="2"/>
  <c r="G185" i="2"/>
  <c r="G182" i="2"/>
  <c r="G190" i="2"/>
  <c r="G184" i="2"/>
  <c r="H217" i="2"/>
  <c r="G222" i="2"/>
  <c r="H219" i="2"/>
  <c r="H184" i="2"/>
  <c r="G200" i="2"/>
  <c r="H224" i="2"/>
  <c r="H190" i="2"/>
  <c r="H222" i="2"/>
  <c r="G188" i="2"/>
  <c r="H223" i="2"/>
  <c r="G224" i="2"/>
  <c r="H188" i="2"/>
  <c r="H201" i="2"/>
  <c r="G216" i="2"/>
  <c r="H185" i="2"/>
  <c r="G223" i="2"/>
  <c r="H202" i="2"/>
  <c r="G183" i="2"/>
  <c r="G187" i="2"/>
  <c r="G218" i="2"/>
  <c r="H187" i="2"/>
  <c r="G201" i="2"/>
  <c r="G189" i="2"/>
  <c r="G202" i="2"/>
  <c r="H216" i="2"/>
  <c r="H189" i="2"/>
  <c r="H200" i="2"/>
  <c r="G219" i="2"/>
  <c r="G230" i="2"/>
  <c r="G197" i="2"/>
  <c r="H196" i="2"/>
  <c r="G180" i="2"/>
  <c r="G214" i="2"/>
  <c r="G195" i="2"/>
  <c r="H214" i="2"/>
  <c r="G215" i="2"/>
  <c r="H194" i="2"/>
  <c r="H234" i="2"/>
  <c r="G194" i="2"/>
  <c r="G234" i="2"/>
  <c r="H215" i="2"/>
  <c r="G193" i="2"/>
  <c r="H193" i="2"/>
  <c r="G233" i="2"/>
  <c r="H229" i="2"/>
  <c r="H197" i="2"/>
  <c r="H233" i="2"/>
  <c r="G196" i="2"/>
  <c r="H230" i="2"/>
  <c r="G229" i="2"/>
  <c r="H195" i="2"/>
  <c r="H199" i="2"/>
  <c r="G243" i="2"/>
  <c r="H243" i="2"/>
  <c r="H242" i="2" s="1"/>
  <c r="G199" i="2"/>
  <c r="H180" i="2"/>
  <c r="D28" i="3"/>
  <c r="H179" i="2" l="1"/>
  <c r="H213" i="2"/>
  <c r="G228" i="2"/>
  <c r="H228" i="2"/>
  <c r="H198" i="2"/>
  <c r="A30" i="2"/>
  <c r="A184" i="3" l="1"/>
  <c r="C181" i="3" l="1"/>
  <c r="D181" i="3"/>
  <c r="F218" i="2" l="1"/>
  <c r="E218" i="2"/>
  <c r="C218" i="2"/>
  <c r="D218" i="2"/>
  <c r="K146" i="2"/>
  <c r="I218" i="2" l="1"/>
  <c r="K218" i="2" s="1"/>
  <c r="D219" i="2" l="1"/>
  <c r="F233" i="2"/>
  <c r="E233" i="2"/>
  <c r="C219" i="2"/>
  <c r="C233" i="2"/>
  <c r="F219" i="2"/>
  <c r="D233" i="2"/>
  <c r="E219" i="2"/>
  <c r="I233" i="2" l="1"/>
  <c r="I219" i="2"/>
  <c r="K87" i="2" l="1"/>
  <c r="K79" i="2"/>
  <c r="K92" i="2"/>
  <c r="K67" i="2"/>
  <c r="D216" i="2" l="1"/>
  <c r="E216" i="2"/>
  <c r="D224" i="2"/>
  <c r="F224" i="2"/>
  <c r="D221" i="2"/>
  <c r="F216" i="2"/>
  <c r="C216" i="2"/>
  <c r="E221" i="2"/>
  <c r="F221" i="2"/>
  <c r="C224" i="2"/>
  <c r="E224" i="2"/>
  <c r="C221" i="2"/>
  <c r="K162" i="2"/>
  <c r="I221" i="2" l="1"/>
  <c r="K221" i="2" s="1"/>
  <c r="I224" i="2"/>
  <c r="K224" i="2" s="1"/>
  <c r="I216" i="2"/>
  <c r="K216" i="2" s="1"/>
  <c r="K153" i="2"/>
  <c r="K142" i="2"/>
  <c r="G115" i="2"/>
  <c r="K88" i="2"/>
  <c r="K63" i="2"/>
  <c r="H115" i="2"/>
  <c r="K69" i="2" l="1"/>
  <c r="K75" i="2"/>
  <c r="K24" i="2"/>
  <c r="E189" i="2" l="1"/>
  <c r="E223" i="2"/>
  <c r="D225" i="2"/>
  <c r="F225" i="2"/>
  <c r="C189" i="2"/>
  <c r="C195" i="2"/>
  <c r="C225" i="2"/>
  <c r="F189" i="2"/>
  <c r="F195" i="2"/>
  <c r="C223" i="2"/>
  <c r="E190" i="2"/>
  <c r="D195" i="2"/>
  <c r="F222" i="2"/>
  <c r="C222" i="2"/>
  <c r="D222" i="2"/>
  <c r="D190" i="2"/>
  <c r="D223" i="2"/>
  <c r="E225" i="2"/>
  <c r="C190" i="2"/>
  <c r="F223" i="2"/>
  <c r="E222" i="2"/>
  <c r="E195" i="2"/>
  <c r="F190" i="2"/>
  <c r="D189" i="2"/>
  <c r="C115" i="2"/>
  <c r="K23" i="2"/>
  <c r="K68" i="2"/>
  <c r="K50" i="2"/>
  <c r="K100" i="2"/>
  <c r="K151" i="2"/>
  <c r="K133" i="2"/>
  <c r="K110" i="2"/>
  <c r="K48" i="2"/>
  <c r="I189" i="2" l="1"/>
  <c r="I190" i="2"/>
  <c r="K190" i="2" s="1"/>
  <c r="K42" i="2"/>
  <c r="I222" i="2"/>
  <c r="K222" i="2" s="1"/>
  <c r="K189" i="2"/>
  <c r="I195" i="2"/>
  <c r="K195" i="2" s="1"/>
  <c r="I223" i="2"/>
  <c r="K223" i="2" s="1"/>
  <c r="I225" i="2"/>
  <c r="K225" i="2" s="1"/>
  <c r="K156" i="2"/>
  <c r="K157" i="2"/>
  <c r="K158" i="2"/>
  <c r="K71" i="2" l="1"/>
  <c r="E126" i="3" l="1"/>
  <c r="D251" i="3" l="1"/>
  <c r="M123" i="2" l="1"/>
  <c r="G192" i="2"/>
  <c r="G191" i="2" s="1"/>
  <c r="H192" i="2"/>
  <c r="H191" i="2" s="1"/>
  <c r="H248" i="2" s="1"/>
  <c r="H171" i="2"/>
  <c r="G171" i="2"/>
  <c r="K72" i="2" l="1"/>
  <c r="K65" i="2" l="1"/>
  <c r="C243" i="2" l="1"/>
  <c r="D234" i="2"/>
  <c r="E243" i="2"/>
  <c r="D215" i="2"/>
  <c r="F243" i="2"/>
  <c r="C234" i="2"/>
  <c r="D243" i="2"/>
  <c r="E234" i="2"/>
  <c r="E215" i="2"/>
  <c r="F215" i="2"/>
  <c r="C215" i="2"/>
  <c r="F234" i="2"/>
  <c r="K137" i="2"/>
  <c r="K78" i="2"/>
  <c r="K56" i="2"/>
  <c r="I243" i="2" l="1"/>
  <c r="K243" i="2" s="1"/>
  <c r="I215" i="2"/>
  <c r="K215" i="2" s="1"/>
  <c r="I234" i="2"/>
  <c r="K234" i="2" s="1"/>
  <c r="K141" i="2"/>
  <c r="K155" i="2"/>
  <c r="M121" i="2" l="1"/>
  <c r="F181" i="2"/>
  <c r="C183" i="2"/>
  <c r="E187" i="2"/>
  <c r="F214" i="2"/>
  <c r="F201" i="2"/>
  <c r="C230" i="2"/>
  <c r="F192" i="2"/>
  <c r="C217" i="2"/>
  <c r="D200" i="2"/>
  <c r="D184" i="2"/>
  <c r="C202" i="2"/>
  <c r="E214" i="2"/>
  <c r="F183" i="2"/>
  <c r="F199" i="2"/>
  <c r="C187" i="2"/>
  <c r="E188" i="2"/>
  <c r="D186" i="2"/>
  <c r="E197" i="2"/>
  <c r="C196" i="2"/>
  <c r="F230" i="2"/>
  <c r="D192" i="2"/>
  <c r="D196" i="2"/>
  <c r="E199" i="2"/>
  <c r="C184" i="2"/>
  <c r="F193" i="2"/>
  <c r="D199" i="2"/>
  <c r="D193" i="2"/>
  <c r="D187" i="2"/>
  <c r="E194" i="2"/>
  <c r="C199" i="2"/>
  <c r="C194" i="2"/>
  <c r="D197" i="2"/>
  <c r="F217" i="2"/>
  <c r="E186" i="2"/>
  <c r="C197" i="2"/>
  <c r="E193" i="2"/>
  <c r="F182" i="2"/>
  <c r="E185" i="2"/>
  <c r="D202" i="2"/>
  <c r="D229" i="2"/>
  <c r="E201" i="2"/>
  <c r="F185" i="2"/>
  <c r="E181" i="2"/>
  <c r="F200" i="2"/>
  <c r="E217" i="2"/>
  <c r="D181" i="2"/>
  <c r="I181" i="2" s="1"/>
  <c r="C214" i="2"/>
  <c r="C200" i="2"/>
  <c r="E184" i="2"/>
  <c r="D185" i="2"/>
  <c r="I185" i="2" s="1"/>
  <c r="F197" i="2"/>
  <c r="C186" i="2"/>
  <c r="F187" i="2"/>
  <c r="D183" i="2"/>
  <c r="I183" i="2" s="1"/>
  <c r="F184" i="2"/>
  <c r="E230" i="2"/>
  <c r="C192" i="2"/>
  <c r="D180" i="2"/>
  <c r="F202" i="2"/>
  <c r="C193" i="2"/>
  <c r="C180" i="2"/>
  <c r="F188" i="2"/>
  <c r="F180" i="2"/>
  <c r="D214" i="2"/>
  <c r="E229" i="2"/>
  <c r="F229" i="2"/>
  <c r="D201" i="2"/>
  <c r="D194" i="2"/>
  <c r="E180" i="2"/>
  <c r="D188" i="2"/>
  <c r="C188" i="2"/>
  <c r="E182" i="2"/>
  <c r="F186" i="2"/>
  <c r="C229" i="2"/>
  <c r="C201" i="2"/>
  <c r="E183" i="2"/>
  <c r="F194" i="2"/>
  <c r="E196" i="2"/>
  <c r="C181" i="2"/>
  <c r="F196" i="2"/>
  <c r="E200" i="2"/>
  <c r="C182" i="2"/>
  <c r="E192" i="2"/>
  <c r="D217" i="2"/>
  <c r="D182" i="2"/>
  <c r="E202" i="2"/>
  <c r="C185" i="2"/>
  <c r="D230" i="2"/>
  <c r="K60" i="2"/>
  <c r="K47" i="2"/>
  <c r="K45" i="2"/>
  <c r="K40" i="2"/>
  <c r="K39" i="2"/>
  <c r="K38" i="2"/>
  <c r="K44" i="2"/>
  <c r="K62" i="2"/>
  <c r="K55" i="2"/>
  <c r="K59" i="2"/>
  <c r="K58" i="2"/>
  <c r="K51" i="2"/>
  <c r="K37" i="2"/>
  <c r="K53" i="2"/>
  <c r="K41" i="2"/>
  <c r="K52" i="2"/>
  <c r="K46" i="2"/>
  <c r="K154" i="2"/>
  <c r="K144" i="2"/>
  <c r="K134" i="2"/>
  <c r="K145" i="2"/>
  <c r="K135" i="2"/>
  <c r="K143" i="2"/>
  <c r="K126" i="2"/>
  <c r="I188" i="2" l="1"/>
  <c r="I186" i="2"/>
  <c r="K186" i="2" s="1"/>
  <c r="I187" i="2"/>
  <c r="I184" i="2"/>
  <c r="K184" i="2" s="1"/>
  <c r="I202" i="2"/>
  <c r="K202" i="2" s="1"/>
  <c r="I200" i="2"/>
  <c r="K200" i="2" s="1"/>
  <c r="I182" i="2"/>
  <c r="K182" i="2" s="1"/>
  <c r="I201" i="2"/>
  <c r="K201" i="2" s="1"/>
  <c r="K49" i="2"/>
  <c r="K43" i="2"/>
  <c r="K123" i="2"/>
  <c r="K124" i="2"/>
  <c r="K34" i="2"/>
  <c r="K36" i="2"/>
  <c r="K54" i="2"/>
  <c r="K35" i="2"/>
  <c r="I214" i="2"/>
  <c r="K214" i="2" s="1"/>
  <c r="I199" i="2"/>
  <c r="K199" i="2" s="1"/>
  <c r="K183" i="2"/>
  <c r="I193" i="2"/>
  <c r="K193" i="2" s="1"/>
  <c r="I217" i="2"/>
  <c r="K217" i="2" s="1"/>
  <c r="F228" i="2"/>
  <c r="I230" i="2"/>
  <c r="K230" i="2" s="1"/>
  <c r="E191" i="2"/>
  <c r="C191" i="2"/>
  <c r="C228" i="2"/>
  <c r="K188" i="2"/>
  <c r="I197" i="2"/>
  <c r="K197" i="2" s="1"/>
  <c r="K185" i="2"/>
  <c r="E228" i="2"/>
  <c r="D228" i="2"/>
  <c r="I229" i="2"/>
  <c r="K187" i="2"/>
  <c r="I196" i="2"/>
  <c r="K196" i="2" s="1"/>
  <c r="I192" i="2"/>
  <c r="K192" i="2" s="1"/>
  <c r="D191" i="2"/>
  <c r="I194" i="2"/>
  <c r="K194" i="2" s="1"/>
  <c r="F191" i="2"/>
  <c r="K181" i="2"/>
  <c r="K139" i="2"/>
  <c r="K140" i="2"/>
  <c r="K132" i="2"/>
  <c r="K125" i="2"/>
  <c r="K129" i="2"/>
  <c r="K121" i="2"/>
  <c r="K128" i="2"/>
  <c r="K136" i="2"/>
  <c r="K122" i="2"/>
  <c r="K138" i="2"/>
  <c r="K127" i="2"/>
  <c r="K130" i="2"/>
  <c r="K131" i="2"/>
  <c r="K229" i="2" l="1"/>
  <c r="I191" i="2"/>
  <c r="K191" i="2" s="1"/>
  <c r="I228" i="2"/>
  <c r="K228" i="2" s="1"/>
  <c r="G27" i="2"/>
  <c r="N40" i="2" s="1"/>
  <c r="E27" i="2"/>
  <c r="N39" i="2" s="1"/>
  <c r="F27" i="2"/>
  <c r="H27" i="2"/>
  <c r="E13" i="1" s="1"/>
  <c r="C27" i="2"/>
  <c r="N38" i="2" s="1"/>
  <c r="D27" i="2"/>
  <c r="E115" i="2"/>
  <c r="M122" i="2" s="1"/>
  <c r="F115" i="2"/>
  <c r="K19" i="2"/>
  <c r="K12" i="2"/>
  <c r="K20" i="2"/>
  <c r="K9" i="2"/>
  <c r="K13" i="2"/>
  <c r="D115" i="2"/>
  <c r="K10" i="2" l="1"/>
  <c r="K14" i="2"/>
  <c r="K21" i="2"/>
  <c r="K22" i="2"/>
  <c r="K16" i="2"/>
  <c r="K11" i="2"/>
  <c r="K15" i="2"/>
  <c r="K18" i="2"/>
  <c r="K17" i="2"/>
  <c r="K33" i="2"/>
  <c r="E17" i="1"/>
  <c r="I115" i="2"/>
  <c r="I27" i="2"/>
  <c r="K27" i="2" s="1"/>
  <c r="C251" i="3"/>
  <c r="A35" i="3"/>
  <c r="C28" i="3"/>
  <c r="F21" i="1"/>
  <c r="F20" i="1"/>
  <c r="F19" i="1"/>
  <c r="F9" i="1"/>
  <c r="L35" i="2" l="1"/>
  <c r="L34" i="2"/>
  <c r="L122" i="2"/>
  <c r="L123" i="2"/>
  <c r="L124" i="2"/>
  <c r="L121" i="2"/>
  <c r="L33" i="2"/>
  <c r="E15" i="1"/>
  <c r="C171" i="2"/>
  <c r="E12" i="1"/>
  <c r="E16" i="1"/>
  <c r="E11" i="1"/>
  <c r="E171" i="2"/>
  <c r="D171" i="2"/>
  <c r="F171" i="2"/>
  <c r="E10" i="1" l="1"/>
  <c r="K115" i="2" s="1"/>
  <c r="F16" i="1"/>
  <c r="F15" i="1"/>
  <c r="F12" i="1"/>
  <c r="F11" i="1"/>
  <c r="I171" i="2"/>
  <c r="K171" i="2" s="1"/>
  <c r="F10" i="1" l="1"/>
  <c r="F17" i="1"/>
  <c r="F13" i="1"/>
  <c r="C179" i="2"/>
  <c r="C198" i="2"/>
  <c r="C213" i="2"/>
  <c r="C242" i="2"/>
  <c r="I180" i="2"/>
  <c r="K180" i="2" s="1"/>
  <c r="F179" i="2"/>
  <c r="D179" i="2"/>
  <c r="G179" i="2"/>
  <c r="E179" i="2"/>
  <c r="I179" i="2" l="1"/>
  <c r="J179" i="2"/>
  <c r="C248" i="2"/>
  <c r="D242" i="2"/>
  <c r="E242" i="2"/>
  <c r="G242" i="2"/>
  <c r="I242" i="2"/>
  <c r="K242" i="2" s="1"/>
  <c r="F242" i="2"/>
  <c r="G213" i="2"/>
  <c r="D213" i="2"/>
  <c r="F213" i="2"/>
  <c r="E213" i="2"/>
  <c r="I213" i="2"/>
  <c r="K213" i="2" s="1"/>
  <c r="K179" i="2" l="1"/>
  <c r="G198" i="2"/>
  <c r="G248" i="2" s="1"/>
  <c r="D198" i="2"/>
  <c r="D248" i="2" s="1"/>
  <c r="E198" i="2"/>
  <c r="E248" i="2" s="1"/>
  <c r="F198" i="2"/>
  <c r="F248" i="2" s="1"/>
  <c r="I198" i="2"/>
  <c r="K198" i="2" l="1"/>
  <c r="I248" i="2"/>
  <c r="K248" i="2" s="1"/>
</calcChain>
</file>

<file path=xl/sharedStrings.xml><?xml version="1.0" encoding="utf-8"?>
<sst xmlns="http://schemas.openxmlformats.org/spreadsheetml/2006/main" count="663" uniqueCount="325">
  <si>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</si>
  <si>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</si>
  <si>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</si>
  <si>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</si>
  <si>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</si>
  <si>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</si>
  <si>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</si>
  <si>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</si>
  <si>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</si>
  <si>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</si>
  <si>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</si>
  <si>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</si>
  <si>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</si>
  <si>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</si>
  <si>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</si>
  <si>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</si>
  <si>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</si>
  <si>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</si>
  <si>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</si>
  <si>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</si>
  <si>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</si>
  <si>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</si>
  <si>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</si>
  <si>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</si>
  <si>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</si>
  <si>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</si>
  <si>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</si>
  <si>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</si>
  <si>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</si>
  <si>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</si>
  <si>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</si>
  <si>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</si>
  <si>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</si>
  <si>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</si>
  <si>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</si>
  <si>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</si>
  <si>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</si>
  <si>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</si>
  <si>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</si>
  <si>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</si>
  <si>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</si>
  <si>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</si>
  <si>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</si>
  <si>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</si>
  <si>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</si>
  <si>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</si>
  <si>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</si>
  <si>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</si>
  <si>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</si>
  <si>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</si>
  <si>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</si>
  <si>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</si>
  <si>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</si>
  <si>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</si>
  <si>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</si>
  <si>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</si>
  <si>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</si>
  <si>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</si>
  <si>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</si>
  <si>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</si>
  <si>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</si>
  <si>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</si>
  <si>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</si>
  <si>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</si>
  <si>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</si>
  <si>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</si>
  <si>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</si>
  <si>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</si>
  <si>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</si>
  <si>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</si>
  <si>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</si>
  <si>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</si>
  <si>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</si>
  <si>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</si>
  <si>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</si>
  <si>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</si>
  <si>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</si>
  <si>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</si>
  <si>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</si>
  <si>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</si>
  <si>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</si>
  <si>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</si>
  <si>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</si>
  <si>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</si>
  <si>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</si>
  <si>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</si>
  <si>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</si>
  <si>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</si>
  <si>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</si>
  <si>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</si>
  <si>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</si>
  <si>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</si>
  <si>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</si>
  <si>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</si>
  <si>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</si>
  <si>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</si>
  <si>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</si>
  <si>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</si>
  <si>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</si>
  <si>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</si>
  <si>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</si>
  <si>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</si>
  <si>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</si>
  <si>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</si>
  <si>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</si>
  <si>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</si>
  <si>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</si>
  <si>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</si>
  <si>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</si>
  <si>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</si>
  <si>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</si>
  <si>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</si>
  <si>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</si>
  <si>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</si>
  <si>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</si>
  <si>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</si>
  <si>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</si>
  <si>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</si>
  <si>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</si>
  <si>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</si>
  <si>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</si>
  <si>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</si>
  <si>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</si>
  <si>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</si>
  <si>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</si>
  <si>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</si>
  <si>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</si>
  <si>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</si>
  <si>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</si>
  <si>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</si>
  <si>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</si>
  <si>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</si>
  <si>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</si>
  <si>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</si>
  <si>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</si>
  <si>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</si>
  <si>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</si>
  <si>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</si>
  <si>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</si>
  <si>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</si>
  <si>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</si>
  <si>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</si>
  <si>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</si>
  <si>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</si>
  <si>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</si>
  <si>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</si>
  <si>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</si>
  <si>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</si>
  <si>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</si>
  <si>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</si>
  <si>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</si>
  <si>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</si>
  <si>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</si>
  <si>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</si>
  <si>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</si>
  <si>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</si>
  <si>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</si>
  <si>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</si>
  <si>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</si>
  <si>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</si>
  <si>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</si>
  <si>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</si>
  <si>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</si>
  <si>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</si>
  <si>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</si>
  <si>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</si>
  <si>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</si>
  <si>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</si>
  <si>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</si>
  <si>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</si>
  <si>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</si>
  <si>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</si>
  <si>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</si>
  <si>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</si>
  <si>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</si>
  <si>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</si>
  <si>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</si>
  <si>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</si>
  <si>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</si>
  <si>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</si>
  <si>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</si>
  <si>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</si>
  <si>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</si>
  <si>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</si>
  <si>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</si>
  <si>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</si>
  <si>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</si>
  <si>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</si>
  <si>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</si>
  <si>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</si>
  <si>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</si>
  <si>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</si>
  <si>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</si>
  <si>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</si>
  <si>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</si>
  <si>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</si>
  <si>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</si>
  <si>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</si>
  <si>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</si>
  <si>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</si>
  <si>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</si>
  <si>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</si>
  <si>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</si>
  <si>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</si>
  <si>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</si>
  <si>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</si>
  <si>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</si>
  <si>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</si>
  <si>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</si>
  <si>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</si>
  <si>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</si>
  <si>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</si>
  <si>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</si>
  <si>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</si>
  <si>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</si>
  <si>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</si>
  <si>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</si>
  <si>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</si>
  <si>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</si>
  <si>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</si>
  <si>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</si>
  <si>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</si>
  <si>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</si>
  <si>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</si>
  <si>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</si>
  <si>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</si>
  <si>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</si>
  <si>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</si>
  <si>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</si>
  <si>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</si>
  <si>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</si>
  <si>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</si>
  <si>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</si>
  <si>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</si>
  <si>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</si>
  <si>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</si>
  <si>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</si>
  <si>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</si>
  <si>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</si>
  <si>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</si>
  <si>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</si>
  <si>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</si>
  <si>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</si>
  <si>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</si>
  <si>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</si>
  <si>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</si>
  <si>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</si>
  <si>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</si>
  <si>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</si>
  <si>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</si>
  <si>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</si>
  <si>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</si>
  <si>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</si>
  <si>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</si>
  <si>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</si>
  <si>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</si>
  <si>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</si>
  <si>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</si>
  <si>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</si>
  <si>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</si>
  <si>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</si>
  <si>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</si>
  <si>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</si>
  <si>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</si>
  <si>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</si>
  <si>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</si>
  <si>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</si>
  <si>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</si>
  <si>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</si>
  <si>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</si>
  <si>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</si>
  <si>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</si>
  <si>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</si>
  <si>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</si>
  <si>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</si>
  <si>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</si>
  <si>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</si>
  <si>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</si>
  <si>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</si>
  <si>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</si>
  <si>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</si>
  <si>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</si>
  <si>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</si>
  <si>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</si>
  <si>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</si>
  <si>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Grenada</t>
  </si>
  <si>
    <t>Republic of Moldova</t>
  </si>
  <si>
    <t>*Số liệu tính từ 1/1 đến ngày 20 tháng báo cáo</t>
  </si>
  <si>
    <t>Honduras</t>
  </si>
  <si>
    <t>So với cùng kỳ (%)</t>
  </si>
  <si>
    <t>Vanuatu</t>
  </si>
  <si>
    <t>Georgia</t>
  </si>
  <si>
    <t>3T/2022</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</si>
  <si>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</si>
  <si>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</si>
  <si>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</si>
  <si>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</si>
  <si>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</si>
  <si>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</si>
  <si>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</si>
  <si>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</si>
  <si>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</si>
  <si>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</si>
  <si>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</si>
  <si>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</si>
  <si>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</si>
  <si>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</si>
  <si>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</si>
  <si>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</si>
  <si>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</si>
  <si>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</si>
  <si>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(Lũy kế các dự án còn hiệu lực đến ngày 20/04/2023)</t>
  </si>
  <si>
    <t xml:space="preserve">143 quốc gia, vùng lãnh thổ có đầu tư tại Việt Nam với 37.238 dự án, tổng vốn đăng ký 447,667 tỷ USD. Hàn Quốc dẫn đầu, tiếp theo là Singapore, Nhật Bản, Đài Loan. </t>
  </si>
  <si>
    <t>BÁO CÁO NHANH ĐẦU TƯ NƯỚC NGOÀI 5 THÁNG ĐẦU NĂM 2023</t>
  </si>
  <si>
    <t>Luỹ kế đến 20/05/2023:</t>
  </si>
  <si>
    <t>Hà Nội, ngày 23 tháng 5 năm 2023</t>
  </si>
  <si>
    <t>Tính từ 01/01/2023 đến 20/05/2023</t>
  </si>
  <si>
    <t>THU HÚT ĐẦU TƯ NƯỚC NGOÀI 5 THÁNG ĐẦU NĂM 2023 THEO NGÀNH</t>
  </si>
  <si>
    <t>THU HÚT ĐẦU TƯ NƯỚC NGOÀI 5 THÁNG ĐẦU NĂM 2023 THEO ĐỐI TÁC</t>
  </si>
  <si>
    <t>THU HÚT ĐẦU TƯ NƯỚC NGOÀI 5 THÁNG ĐẦU NĂM 2023 THEO ĐỊA PHƯƠNG</t>
  </si>
  <si>
    <t>THU HÚT ĐẦU TƯ NƯỚC NGOÀI 5 THÁNG ĐẦU NĂM 2023 THEO VÙNG</t>
  </si>
  <si>
    <t>Algeria</t>
  </si>
  <si>
    <t>5T/2022</t>
  </si>
  <si>
    <t>5 tháng năm 2022</t>
  </si>
  <si>
    <t>5 tháng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</si>
</sst>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90" formatCode="_(* #,##0.0_);_(* \(#,##0.0\);_(* &quot;-&quot;??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2"/>
    <xf numFmtId="177" fontId="4" fillId="0" borderId="22"/>
    <xf numFmtId="177" fontId="4" fillId="0" borderId="22"/>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198">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6" fillId="2" borderId="10" xfId="0" applyFont="1" applyFill="1" applyBorder="1" applyAlignment="1">
      <alignment horizontal="center" vertical="center" wrapText="1"/>
    </xf>
    <xf numFmtId="0" fontId="66" fillId="2" borderId="11" xfId="0"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43" fontId="64" fillId="0" borderId="15"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167" fontId="66" fillId="2" borderId="18" xfId="1" applyNumberFormat="1" applyFont="1" applyFill="1" applyBorder="1" applyAlignment="1">
      <alignment vertical="center"/>
    </xf>
    <xf numFmtId="43" fontId="66" fillId="2" borderId="18" xfId="1" applyFont="1" applyFill="1" applyBorder="1" applyAlignment="1">
      <alignment vertical="center"/>
    </xf>
    <xf numFmtId="0" fontId="66" fillId="2" borderId="0" xfId="0" applyFont="1" applyFill="1" applyAlignment="1">
      <alignment vertical="center"/>
    </xf>
    <xf numFmtId="0" fontId="66" fillId="0" borderId="0" xfId="0" applyFont="1" applyAlignment="1">
      <alignment horizontal="center" vertical="center"/>
    </xf>
    <xf numFmtId="167" fontId="66" fillId="0" borderId="0" xfId="1" applyNumberFormat="1" applyFont="1" applyFill="1" applyBorder="1" applyAlignment="1">
      <alignment vertical="center"/>
    </xf>
    <xf numFmtId="43" fontId="66" fillId="0" borderId="0" xfId="1" applyFont="1" applyFill="1" applyBorder="1" applyAlignment="1">
      <alignment vertical="center"/>
    </xf>
    <xf numFmtId="0" fontId="66" fillId="0" borderId="0" xfId="0" applyFont="1" applyAlignment="1">
      <alignment vertical="center"/>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Font="1" applyFill="1" applyBorder="1" applyAlignment="1">
      <alignmen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36" xfId="0" applyFont="1" applyBorder="1" applyAlignment="1">
      <alignment horizontal="left"/>
    </xf>
    <xf numFmtId="0" fontId="62" fillId="0" borderId="26" xfId="0" applyFont="1" applyBorder="1"/>
    <xf numFmtId="0" fontId="62" fillId="0" borderId="26" xfId="0" applyFont="1" applyBorder="1" applyAlignment="1">
      <alignment horizontal="center"/>
    </xf>
    <xf numFmtId="3" fontId="62" fillId="0" borderId="26" xfId="0" applyNumberFormat="1" applyFont="1" applyBorder="1"/>
    <xf numFmtId="166" fontId="62" fillId="0" borderId="37" xfId="3" applyNumberFormat="1" applyFont="1" applyBorder="1"/>
    <xf numFmtId="0" fontId="62" fillId="0" borderId="7" xfId="0" applyFont="1" applyBorder="1" applyAlignment="1">
      <alignment horizontal="left"/>
    </xf>
    <xf numFmtId="0" fontId="62" fillId="0" borderId="8" xfId="0" applyFont="1" applyBorder="1"/>
    <xf numFmtId="0" fontId="62" fillId="0" borderId="8" xfId="0" applyFont="1" applyBorder="1" applyAlignment="1">
      <alignment horizontal="center"/>
    </xf>
    <xf numFmtId="166" fontId="62" fillId="0" borderId="9" xfId="3" applyNumberFormat="1" applyFont="1" applyFill="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9" fillId="0" borderId="0" xfId="0" applyFont="1"/>
    <xf numFmtId="167" fontId="70"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4" fontId="62" fillId="0" borderId="0" xfId="0" applyNumberFormat="1" applyFont="1"/>
    <xf numFmtId="3" fontId="62" fillId="0" borderId="8" xfId="0" applyNumberFormat="1" applyFont="1" applyBorder="1"/>
    <xf numFmtId="168" fontId="64" fillId="0" borderId="14" xfId="1" applyNumberFormat="1" applyFont="1" applyBorder="1" applyAlignment="1">
      <alignment vertical="center"/>
    </xf>
    <xf numFmtId="166" fontId="62" fillId="0" borderId="0" xfId="0" applyNumberFormat="1" applyFont="1"/>
    <xf numFmtId="43" fontId="66" fillId="2" borderId="39" xfId="1" applyFont="1" applyFill="1" applyBorder="1" applyAlignment="1">
      <alignment vertical="center"/>
    </xf>
    <xf numFmtId="190" fontId="65" fillId="0" borderId="0" xfId="1" applyNumberFormat="1" applyFont="1" applyAlignment="1">
      <alignment horizontal="right"/>
    </xf>
    <xf numFmtId="190" fontId="66" fillId="2" borderId="12" xfId="1" applyNumberFormat="1" applyFont="1" applyFill="1" applyBorder="1" applyAlignment="1">
      <alignment horizontal="center" vertical="center" wrapText="1"/>
    </xf>
    <xf numFmtId="190" fontId="64" fillId="0" borderId="15" xfId="1" applyNumberFormat="1" applyFont="1" applyBorder="1" applyAlignment="1">
      <alignment vertical="center"/>
    </xf>
    <xf numFmtId="190" fontId="66" fillId="2" borderId="19" xfId="1" applyNumberFormat="1" applyFont="1" applyFill="1" applyBorder="1" applyAlignment="1">
      <alignment vertical="center"/>
    </xf>
    <xf numFmtId="190" fontId="66" fillId="0" borderId="0" xfId="1" applyNumberFormat="1" applyFont="1" applyFill="1" applyBorder="1" applyAlignment="1">
      <alignment vertical="center"/>
    </xf>
    <xf numFmtId="190" fontId="64" fillId="0" borderId="0" xfId="1" applyNumberFormat="1" applyFont="1"/>
    <xf numFmtId="190" fontId="66" fillId="4" borderId="19" xfId="1" applyNumberFormat="1" applyFont="1" applyFill="1" applyBorder="1" applyAlignment="1">
      <alignment vertical="center"/>
    </xf>
    <xf numFmtId="3" fontId="64" fillId="0" borderId="0" xfId="0" applyNumberFormat="1" applyFont="1"/>
    <xf numFmtId="3" fontId="66" fillId="2" borderId="11" xfId="0" applyNumberFormat="1" applyFont="1" applyFill="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vertical="center"/>
    </xf>
    <xf numFmtId="167" fontId="66" fillId="0" borderId="14" xfId="1" applyNumberFormat="1" applyFont="1" applyBorder="1" applyAlignment="1">
      <alignment vertical="center"/>
    </xf>
    <xf numFmtId="2" fontId="66" fillId="0" borderId="14" xfId="0" applyNumberFormat="1" applyFont="1" applyBorder="1" applyAlignment="1">
      <alignment vertical="center"/>
    </xf>
    <xf numFmtId="43" fontId="66" fillId="0" borderId="14" xfId="1"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7" fillId="0" borderId="14" xfId="0" applyFont="1" applyBorder="1" applyAlignment="1">
      <alignment vertical="center"/>
    </xf>
    <xf numFmtId="0" fontId="64" fillId="0" borderId="40" xfId="0" applyFont="1" applyBorder="1" applyAlignment="1">
      <alignment horizontal="center" vertical="center"/>
    </xf>
    <xf numFmtId="0" fontId="64" fillId="0" borderId="16" xfId="0" applyFont="1" applyBorder="1" applyAlignment="1">
      <alignment vertical="center"/>
    </xf>
    <xf numFmtId="0" fontId="66" fillId="0" borderId="10" xfId="0" applyFont="1" applyBorder="1" applyAlignment="1">
      <alignment horizontal="center" vertical="center"/>
    </xf>
    <xf numFmtId="0" fontId="66" fillId="0" borderId="11" xfId="0" applyFont="1" applyBorder="1" applyAlignment="1">
      <alignment vertical="center"/>
    </xf>
    <xf numFmtId="2" fontId="66" fillId="0" borderId="11" xfId="0" applyNumberFormat="1" applyFont="1" applyBorder="1" applyAlignment="1">
      <alignment vertical="center"/>
    </xf>
    <xf numFmtId="43" fontId="66" fillId="0" borderId="11" xfId="1" applyFont="1" applyBorder="1" applyAlignment="1">
      <alignment vertical="center"/>
    </xf>
    <xf numFmtId="0" fontId="67" fillId="0" borderId="16" xfId="0" applyFont="1" applyBorder="1" applyAlignment="1">
      <alignment vertical="center"/>
    </xf>
    <xf numFmtId="43" fontId="64" fillId="0" borderId="38" xfId="1" applyFont="1" applyBorder="1" applyAlignment="1">
      <alignment vertical="center"/>
    </xf>
    <xf numFmtId="0" fontId="67" fillId="0" borderId="0" xfId="0" applyFont="1"/>
    <xf numFmtId="0" fontId="67" fillId="0" borderId="0" xfId="0" applyFont="1" applyAlignment="1">
      <alignment horizontal="center"/>
    </xf>
    <xf numFmtId="167" fontId="67"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90" fontId="66" fillId="0" borderId="12" xfId="0" applyNumberFormat="1" applyFont="1" applyBorder="1" applyAlignment="1">
      <alignment vertical="center"/>
    </xf>
    <xf numFmtId="190" fontId="64" fillId="0" borderId="0" xfId="0" applyNumberFormat="1" applyFont="1"/>
    <xf numFmtId="190" fontId="73" fillId="0" borderId="15" xfId="1" applyNumberFormat="1" applyFont="1" applyBorder="1" applyAlignment="1">
      <alignment vertical="center"/>
    </xf>
    <xf numFmtId="190" fontId="73" fillId="0" borderId="12" xfId="1" applyNumberFormat="1" applyFont="1" applyBorder="1" applyAlignment="1">
      <alignment vertical="center"/>
    </xf>
    <xf numFmtId="167" fontId="10" fillId="3" borderId="16" xfId="5" applyNumberFormat="1" applyFont="1" applyFill="1" applyBorder="1" applyAlignment="1">
      <alignment wrapText="1"/>
    </xf>
    <xf numFmtId="43" fontId="10" fillId="3" borderId="41" xfId="5" applyFont="1" applyFill="1" applyBorder="1" applyAlignment="1">
      <alignment wrapText="1"/>
    </xf>
    <xf numFmtId="0" fontId="34" fillId="0" borderId="13" xfId="0" applyFont="1" applyBorder="1" applyAlignment="1">
      <alignment horizontal="center" vertical="center"/>
    </xf>
    <xf numFmtId="0" fontId="34" fillId="0" borderId="40"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66" fillId="0" borderId="10" xfId="0" applyFont="1" applyBorder="1" applyAlignment="1">
      <alignment horizontal="center" vertical="center" wrapText="1"/>
    </xf>
    <xf numFmtId="0" fontId="66" fillId="0" borderId="11" xfId="0" applyFont="1" applyBorder="1" applyAlignment="1">
      <alignment horizontal="left" vertical="center" wrapText="1"/>
    </xf>
    <xf numFmtId="190" fontId="73" fillId="0" borderId="12" xfId="1" applyNumberFormat="1" applyFont="1" applyFill="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0" fontId="64" fillId="0" borderId="14" xfId="0" applyFont="1" applyBorder="1" applyAlignment="1">
      <alignment horizontal="left" vertical="center" wrapText="1"/>
    </xf>
    <xf numFmtId="164" fontId="10" fillId="3" borderId="0" xfId="0" applyNumberFormat="1" applyFont="1" applyFill="1"/>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9" fillId="0" borderId="0" xfId="0" applyFont="1" applyAlignment="1">
      <alignment horizontal="center"/>
    </xf>
    <xf numFmtId="0" fontId="65" fillId="0" borderId="0" xfId="0" applyFont="1" applyAlignment="1">
      <alignment horizontal="center"/>
    </xf>
    <xf numFmtId="0" fontId="66" fillId="2" borderId="25"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FDI/Nam%202022/FDI%200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5"/>
      <sheetName val="Thang 5 2022"/>
      <sheetName val="Luy ke T5 2022"/>
    </sheetNames>
    <sheetDataSet>
      <sheetData sheetId="0"/>
      <sheetData sheetId="1">
        <row r="168">
          <cell r="I168">
            <v>11710.787539906607</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topLeftCell="A2" workbookViewId="0">
      <selection activeCell="K15" sqref="K15"/>
    </sheetView>
  </sheetViews>
  <sheetFormatPr defaultColWidth="9.140625" defaultRowHeight="15"/>
  <cols>
    <col min="1" max="1" width="6.140625" style="54" customWidth="1"/>
    <col min="2" max="2" width="32.28515625" style="54" customWidth="1"/>
    <col min="3" max="3" width="16.5703125" style="54" customWidth="1"/>
    <col min="4" max="4" width="16.28515625" style="56" customWidth="1"/>
    <col min="5" max="5" width="16.28515625" style="57" customWidth="1"/>
    <col min="6" max="6" width="16.28515625" style="59" customWidth="1"/>
    <col min="7" max="16384" width="9.140625" style="54"/>
  </cols>
  <sheetData>
    <row r="1" spans="1:8" hidden="1">
      <c r="A1" s="180" t="s">
        <v>270</v>
      </c>
      <c r="B1" s="180"/>
      <c r="C1" s="180"/>
      <c r="D1" s="180"/>
      <c r="E1" s="180"/>
      <c r="F1" s="180"/>
    </row>
    <row r="2" spans="1:8">
      <c r="A2" s="55"/>
      <c r="B2" s="55"/>
      <c r="C2" s="55"/>
      <c r="D2" s="55"/>
      <c r="E2" s="55"/>
      <c r="F2" s="55"/>
    </row>
    <row r="3" spans="1:8">
      <c r="A3" s="22" t="s">
        <v>0</v>
      </c>
      <c r="F3" s="58" t="s">
        <v>315</v>
      </c>
    </row>
    <row r="5" spans="1:8" ht="18.75">
      <c r="A5" s="177" t="s">
        <v>313</v>
      </c>
      <c r="B5" s="177"/>
      <c r="C5" s="177"/>
      <c r="D5" s="177"/>
      <c r="E5" s="177"/>
      <c r="F5" s="177"/>
    </row>
    <row r="6" spans="1:8" ht="18.75">
      <c r="A6" s="181"/>
      <c r="B6" s="181"/>
      <c r="C6" s="181"/>
      <c r="D6" s="181"/>
      <c r="E6" s="181"/>
      <c r="F6" s="181"/>
    </row>
    <row r="7" spans="1:8" ht="15.75" thickBot="1"/>
    <row r="8" spans="1:8" s="64" customFormat="1" ht="29.25" thickTop="1">
      <c r="A8" s="60" t="s">
        <v>1</v>
      </c>
      <c r="B8" s="61" t="s">
        <v>2</v>
      </c>
      <c r="C8" s="61" t="s">
        <v>3</v>
      </c>
      <c r="D8" s="62" t="s">
        <v>323</v>
      </c>
      <c r="E8" s="62" t="s">
        <v>324</v>
      </c>
      <c r="F8" s="63" t="s">
        <v>4</v>
      </c>
    </row>
    <row r="9" spans="1:8" s="70" customFormat="1">
      <c r="A9" s="65">
        <v>1</v>
      </c>
      <c r="B9" s="66" t="s">
        <v>5</v>
      </c>
      <c r="C9" s="67" t="s">
        <v>6</v>
      </c>
      <c r="D9" s="68">
        <v>7710</v>
      </c>
      <c r="E9" s="68">
        <v>7650</v>
      </c>
      <c r="F9" s="69">
        <f>E9/D9</f>
        <v>0.99221789883268485</v>
      </c>
    </row>
    <row r="10" spans="1:8" s="70" customFormat="1">
      <c r="A10" s="65">
        <v>2</v>
      </c>
      <c r="B10" s="66" t="s">
        <v>7</v>
      </c>
      <c r="C10" s="67" t="s">
        <v>6</v>
      </c>
      <c r="D10" s="71">
        <v>11710.787539906611</v>
      </c>
      <c r="E10" s="71">
        <f>E11+E12+E13</f>
        <v>10856.304186134612</v>
      </c>
      <c r="F10" s="72">
        <f>E10/D10</f>
        <v>0.92703450977483848</v>
      </c>
      <c r="H10" s="105"/>
    </row>
    <row r="11" spans="1:8" s="70" customFormat="1">
      <c r="A11" s="65" t="s">
        <v>8</v>
      </c>
      <c r="B11" s="66" t="s">
        <v>9</v>
      </c>
      <c r="C11" s="67" t="s">
        <v>6</v>
      </c>
      <c r="D11" s="71">
        <v>4116.2615140800008</v>
      </c>
      <c r="E11" s="71">
        <f>'Thang 5 2023'!D27</f>
        <v>5261.3743686600019</v>
      </c>
      <c r="F11" s="72">
        <f>E11/D11</f>
        <v>1.2781924449316573</v>
      </c>
    </row>
    <row r="12" spans="1:8" s="70" customFormat="1">
      <c r="A12" s="65" t="s">
        <v>10</v>
      </c>
      <c r="B12" s="66" t="s">
        <v>11</v>
      </c>
      <c r="C12" s="67" t="s">
        <v>6</v>
      </c>
      <c r="D12" s="71">
        <v>5611.9294681121073</v>
      </c>
      <c r="E12" s="71">
        <f>'Thang 5 2023'!F27</f>
        <v>2279.6612083246096</v>
      </c>
      <c r="F12" s="72">
        <f t="shared" ref="F12:F21" si="0">E12/D12</f>
        <v>0.40621700990328086</v>
      </c>
      <c r="H12" s="108"/>
    </row>
    <row r="13" spans="1:8" s="70" customFormat="1">
      <c r="A13" s="65" t="s">
        <v>12</v>
      </c>
      <c r="B13" s="66" t="s">
        <v>13</v>
      </c>
      <c r="C13" s="67" t="s">
        <v>6</v>
      </c>
      <c r="D13" s="71">
        <v>1982.5965577145025</v>
      </c>
      <c r="E13" s="71">
        <f>'Thang 5 2023'!H27</f>
        <v>3315.2686091499995</v>
      </c>
      <c r="F13" s="72">
        <f t="shared" si="0"/>
        <v>1.6721851938307482</v>
      </c>
    </row>
    <row r="14" spans="1:8" s="70" customFormat="1">
      <c r="A14" s="65">
        <v>3</v>
      </c>
      <c r="B14" s="66" t="s">
        <v>14</v>
      </c>
      <c r="C14" s="67"/>
      <c r="D14" s="68"/>
      <c r="E14" s="68"/>
      <c r="F14" s="72" t="s">
        <v>283</v>
      </c>
    </row>
    <row r="15" spans="1:8" s="70" customFormat="1">
      <c r="A15" s="65" t="s">
        <v>15</v>
      </c>
      <c r="B15" s="66" t="s">
        <v>16</v>
      </c>
      <c r="C15" s="67" t="s">
        <v>17</v>
      </c>
      <c r="D15" s="68">
        <v>578</v>
      </c>
      <c r="E15" s="68">
        <f>'Thang 5 2023'!C27</f>
        <v>962</v>
      </c>
      <c r="F15" s="72">
        <f t="shared" si="0"/>
        <v>1.6643598615916955</v>
      </c>
    </row>
    <row r="16" spans="1:8" s="70" customFormat="1">
      <c r="A16" s="65" t="s">
        <v>18</v>
      </c>
      <c r="B16" s="66" t="s">
        <v>19</v>
      </c>
      <c r="C16" s="67" t="s">
        <v>20</v>
      </c>
      <c r="D16" s="68">
        <v>395</v>
      </c>
      <c r="E16" s="68">
        <f>'Thang 5 2023'!E27</f>
        <v>485</v>
      </c>
      <c r="F16" s="72">
        <f t="shared" si="0"/>
        <v>1.2278481012658229</v>
      </c>
    </row>
    <row r="17" spans="1:13" s="70" customFormat="1">
      <c r="A17" s="65" t="s">
        <v>21</v>
      </c>
      <c r="B17" s="66" t="s">
        <v>13</v>
      </c>
      <c r="C17" s="67" t="s">
        <v>20</v>
      </c>
      <c r="D17" s="68">
        <v>1339</v>
      </c>
      <c r="E17" s="68">
        <f>'Thang 5 2023'!G27</f>
        <v>1278</v>
      </c>
      <c r="F17" s="72">
        <f t="shared" si="0"/>
        <v>0.95444361463778937</v>
      </c>
      <c r="I17" s="84"/>
    </row>
    <row r="18" spans="1:13" s="70" customFormat="1" ht="14.25" customHeight="1">
      <c r="A18" s="73">
        <v>4</v>
      </c>
      <c r="B18" s="74" t="s">
        <v>22</v>
      </c>
      <c r="C18" s="75"/>
      <c r="D18" s="76"/>
      <c r="E18" s="76"/>
      <c r="F18" s="77"/>
      <c r="M18" s="108"/>
    </row>
    <row r="19" spans="1:13" s="70" customFormat="1" ht="14.25" customHeight="1">
      <c r="A19" s="65" t="s">
        <v>23</v>
      </c>
      <c r="B19" s="66" t="s">
        <v>24</v>
      </c>
      <c r="C19" s="67" t="s">
        <v>6</v>
      </c>
      <c r="D19" s="68">
        <v>113556</v>
      </c>
      <c r="E19" s="68">
        <v>102928</v>
      </c>
      <c r="F19" s="69">
        <f t="shared" si="0"/>
        <v>0.90640741132128644</v>
      </c>
    </row>
    <row r="20" spans="1:13" s="70" customFormat="1" ht="14.25" customHeight="1">
      <c r="A20" s="65" t="s">
        <v>25</v>
      </c>
      <c r="B20" s="66" t="s">
        <v>26</v>
      </c>
      <c r="C20" s="67" t="s">
        <v>6</v>
      </c>
      <c r="D20" s="68">
        <v>112687</v>
      </c>
      <c r="E20" s="68">
        <v>102103</v>
      </c>
      <c r="F20" s="69">
        <f t="shared" si="0"/>
        <v>0.90607612235661616</v>
      </c>
      <c r="J20" s="84"/>
    </row>
    <row r="21" spans="1:13" s="70" customFormat="1" ht="15" customHeight="1" thickBot="1">
      <c r="A21" s="78">
        <v>5</v>
      </c>
      <c r="B21" s="79" t="s">
        <v>27</v>
      </c>
      <c r="C21" s="80" t="s">
        <v>6</v>
      </c>
      <c r="D21" s="106">
        <v>99931</v>
      </c>
      <c r="E21" s="106">
        <v>85816</v>
      </c>
      <c r="F21" s="81">
        <f t="shared" si="0"/>
        <v>0.85875253925208395</v>
      </c>
      <c r="J21" s="84"/>
    </row>
    <row r="22" spans="1:13" s="70" customFormat="1" ht="15.75" thickTop="1">
      <c r="A22" s="82"/>
      <c r="C22" s="83"/>
      <c r="D22" s="84"/>
      <c r="E22" s="57"/>
      <c r="F22" s="85"/>
    </row>
    <row r="23" spans="1:13" s="70" customFormat="1" ht="53.25" customHeight="1">
      <c r="A23" s="82"/>
      <c r="B23" s="86" t="s">
        <v>314</v>
      </c>
      <c r="C23" s="178" t="s">
        <v>312</v>
      </c>
      <c r="D23" s="178"/>
      <c r="E23" s="178"/>
      <c r="F23" s="178"/>
      <c r="I23" s="84"/>
    </row>
    <row r="24" spans="1:13" s="70" customFormat="1">
      <c r="A24" s="87" t="s">
        <v>28</v>
      </c>
      <c r="C24" s="88"/>
      <c r="D24" s="88"/>
      <c r="E24" s="57"/>
      <c r="F24" s="89"/>
    </row>
    <row r="25" spans="1:13" s="70" customFormat="1" ht="16.5">
      <c r="B25" s="82" t="s">
        <v>287</v>
      </c>
      <c r="D25" s="57"/>
      <c r="E25" s="57"/>
      <c r="F25" s="1"/>
    </row>
    <row r="26" spans="1:13" s="70" customFormat="1" ht="16.5">
      <c r="B26" s="82"/>
      <c r="D26" s="90"/>
      <c r="E26" s="91"/>
      <c r="F26" s="1"/>
    </row>
    <row r="27" spans="1:13" s="70" customFormat="1" hidden="1">
      <c r="A27" s="179" t="s">
        <v>29</v>
      </c>
      <c r="B27" s="179"/>
      <c r="D27" s="92"/>
      <c r="E27" s="93"/>
      <c r="F27" s="94"/>
    </row>
    <row r="28" spans="1:13" s="70" customFormat="1" hidden="1">
      <c r="B28" s="82" t="s">
        <v>30</v>
      </c>
      <c r="C28" s="70" t="s">
        <v>31</v>
      </c>
      <c r="D28" s="57"/>
      <c r="E28" s="92"/>
      <c r="F28" s="95"/>
    </row>
    <row r="29" spans="1:13" hidden="1">
      <c r="A29" s="70"/>
      <c r="B29" s="70" t="s">
        <v>32</v>
      </c>
      <c r="C29" s="70" t="s">
        <v>33</v>
      </c>
      <c r="D29" s="92"/>
      <c r="E29" s="96"/>
      <c r="F29" s="97"/>
    </row>
    <row r="30" spans="1:13" hidden="1">
      <c r="B30" s="54" t="s">
        <v>34</v>
      </c>
      <c r="C30" s="98">
        <v>14716</v>
      </c>
      <c r="D30" s="96"/>
      <c r="E30" s="99"/>
      <c r="F30" s="100"/>
    </row>
    <row r="31" spans="1:13" hidden="1">
      <c r="D31" s="101"/>
      <c r="E31" s="99"/>
      <c r="F31" s="102"/>
    </row>
    <row r="32" spans="1:13" hidden="1"/>
    <row r="33" spans="6:6" hidden="1"/>
    <row r="36" spans="6:6">
      <c r="F36" s="103"/>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9"/>
  <sheetViews>
    <sheetView showZeros="0" zoomScaleNormal="100" workbookViewId="0">
      <selection activeCell="M13" sqref="M13"/>
    </sheetView>
  </sheetViews>
  <sheetFormatPr defaultColWidth="8.7109375" defaultRowHeight="15"/>
  <cols>
    <col min="1" max="1" width="4.85546875" style="46" customWidth="1"/>
    <col min="2" max="2" width="35.28515625" style="21" customWidth="1"/>
    <col min="3" max="3" width="7.28515625" style="23" customWidth="1"/>
    <col min="4" max="4" width="10.7109375" style="24" customWidth="1"/>
    <col min="5" max="5" width="9" style="23" customWidth="1"/>
    <col min="6" max="6" width="10.7109375" style="24" customWidth="1"/>
    <col min="7" max="7" width="9.5703125" style="23" customWidth="1"/>
    <col min="8" max="8" width="10.28515625" style="24" bestFit="1" customWidth="1"/>
    <col min="9" max="9" width="10.85546875" style="24" customWidth="1"/>
    <col min="10" max="10" width="10" style="24" hidden="1" customWidth="1"/>
    <col min="11" max="11" width="10.140625" style="115" customWidth="1"/>
    <col min="12" max="16384" width="8.7109375" style="21"/>
  </cols>
  <sheetData>
    <row r="1" spans="1:11">
      <c r="A1" s="180" t="s">
        <v>271</v>
      </c>
      <c r="B1" s="180"/>
      <c r="C1" s="180"/>
      <c r="D1" s="180"/>
      <c r="E1" s="180"/>
      <c r="F1" s="180"/>
      <c r="G1" s="180"/>
      <c r="H1" s="180"/>
      <c r="I1" s="180"/>
      <c r="J1" s="180"/>
      <c r="K1" s="180"/>
    </row>
    <row r="3" spans="1:11">
      <c r="A3" s="22" t="s">
        <v>35</v>
      </c>
      <c r="G3" s="25"/>
      <c r="H3" s="26"/>
      <c r="I3" s="26"/>
      <c r="J3" s="26"/>
      <c r="K3" s="110"/>
    </row>
    <row r="5" spans="1:11" ht="15.75">
      <c r="A5" s="184" t="s">
        <v>317</v>
      </c>
      <c r="B5" s="184"/>
      <c r="C5" s="184"/>
      <c r="D5" s="184"/>
      <c r="E5" s="184"/>
      <c r="F5" s="184"/>
      <c r="G5" s="184"/>
      <c r="H5" s="184"/>
      <c r="I5" s="184"/>
      <c r="J5" s="184"/>
      <c r="K5" s="184"/>
    </row>
    <row r="6" spans="1:11">
      <c r="A6" s="185" t="s">
        <v>316</v>
      </c>
      <c r="B6" s="185"/>
      <c r="C6" s="185"/>
      <c r="D6" s="185"/>
      <c r="E6" s="185"/>
      <c r="F6" s="185"/>
      <c r="G6" s="185"/>
      <c r="H6" s="185"/>
      <c r="I6" s="185"/>
      <c r="J6" s="185"/>
      <c r="K6" s="185"/>
    </row>
    <row r="8" spans="1:11" s="31" customFormat="1" ht="51">
      <c r="A8" s="27" t="s">
        <v>1</v>
      </c>
      <c r="B8" s="28" t="s">
        <v>36</v>
      </c>
      <c r="C8" s="29" t="s">
        <v>37</v>
      </c>
      <c r="D8" s="30" t="s">
        <v>38</v>
      </c>
      <c r="E8" s="29" t="s">
        <v>39</v>
      </c>
      <c r="F8" s="30" t="s">
        <v>40</v>
      </c>
      <c r="G8" s="29" t="s">
        <v>41</v>
      </c>
      <c r="H8" s="30" t="s">
        <v>42</v>
      </c>
      <c r="I8" s="30" t="s">
        <v>43</v>
      </c>
      <c r="J8" s="30" t="s">
        <v>322</v>
      </c>
      <c r="K8" s="111" t="s">
        <v>289</v>
      </c>
    </row>
    <row r="9" spans="1:11" s="37" customFormat="1">
      <c r="A9" s="32">
        <v>1</v>
      </c>
      <c r="B9" s="33" t="s">
        <v>45</v>
      </c>
      <c r="C9" s="34">
        <v>284</v>
      </c>
      <c r="D9" s="35">
        <v>4427.80500097</v>
      </c>
      <c r="E9" s="34">
        <v>267</v>
      </c>
      <c r="F9" s="35">
        <v>1549.482574553125</v>
      </c>
      <c r="G9" s="34">
        <v>190</v>
      </c>
      <c r="H9" s="35">
        <v>666.22715459999984</v>
      </c>
      <c r="I9" s="35">
        <v>6643.5147301231254</v>
      </c>
      <c r="J9" s="135">
        <v>6814.2026910424956</v>
      </c>
      <c r="K9" s="112">
        <f>I9/J9*100</f>
        <v>97.49511470881626</v>
      </c>
    </row>
    <row r="10" spans="1:11" s="37" customFormat="1" ht="30">
      <c r="A10" s="32">
        <v>2</v>
      </c>
      <c r="B10" s="33" t="s">
        <v>51</v>
      </c>
      <c r="C10" s="34">
        <v>5</v>
      </c>
      <c r="D10" s="35">
        <v>0.61471699999999996</v>
      </c>
      <c r="E10" s="34">
        <v>0</v>
      </c>
      <c r="F10" s="35">
        <v>0</v>
      </c>
      <c r="G10" s="34">
        <v>10</v>
      </c>
      <c r="H10" s="35">
        <v>1533.5208595499998</v>
      </c>
      <c r="I10" s="35">
        <v>1534.1355765499998</v>
      </c>
      <c r="J10" s="135">
        <v>125.181653</v>
      </c>
      <c r="K10" s="112">
        <f>I10/J10*100</f>
        <v>1225.5274952712118</v>
      </c>
    </row>
    <row r="11" spans="1:11" s="37" customFormat="1">
      <c r="A11" s="32">
        <v>3</v>
      </c>
      <c r="B11" s="33" t="s">
        <v>47</v>
      </c>
      <c r="C11" s="34">
        <v>24</v>
      </c>
      <c r="D11" s="35">
        <v>395.95256552999996</v>
      </c>
      <c r="E11" s="34">
        <v>12</v>
      </c>
      <c r="F11" s="35">
        <v>174.01822799999999</v>
      </c>
      <c r="G11" s="34">
        <v>36</v>
      </c>
      <c r="H11" s="35">
        <v>587.76317767</v>
      </c>
      <c r="I11" s="35">
        <v>1157.7339711999998</v>
      </c>
      <c r="J11" s="135">
        <v>2995.2787983100002</v>
      </c>
      <c r="K11" s="112">
        <f>I11/J11*100</f>
        <v>38.65196027338817</v>
      </c>
    </row>
    <row r="12" spans="1:11" s="37" customFormat="1" ht="30">
      <c r="A12" s="32">
        <v>4</v>
      </c>
      <c r="B12" s="33" t="s">
        <v>48</v>
      </c>
      <c r="C12" s="34">
        <v>145</v>
      </c>
      <c r="D12" s="35">
        <v>60.065143469999995</v>
      </c>
      <c r="E12" s="34">
        <v>49</v>
      </c>
      <c r="F12" s="35">
        <v>248.05087621875001</v>
      </c>
      <c r="G12" s="34">
        <v>182</v>
      </c>
      <c r="H12" s="35">
        <v>172.81287978999998</v>
      </c>
      <c r="I12" s="35">
        <v>480.92889947874994</v>
      </c>
      <c r="J12" s="135">
        <v>374.81048391294007</v>
      </c>
      <c r="K12" s="112">
        <f>I12/J12*100</f>
        <v>128.3125526420597</v>
      </c>
    </row>
    <row r="13" spans="1:11" s="37" customFormat="1" ht="30">
      <c r="A13" s="32">
        <v>5</v>
      </c>
      <c r="B13" s="33" t="s">
        <v>46</v>
      </c>
      <c r="C13" s="34">
        <v>267</v>
      </c>
      <c r="D13" s="35">
        <v>119.01224197000001</v>
      </c>
      <c r="E13" s="34">
        <v>75</v>
      </c>
      <c r="F13" s="35">
        <v>86.417197208984376</v>
      </c>
      <c r="G13" s="34">
        <v>528</v>
      </c>
      <c r="H13" s="35">
        <v>218.05097151000004</v>
      </c>
      <c r="I13" s="35">
        <v>423.48041068898442</v>
      </c>
      <c r="J13" s="135">
        <v>242.71713344039065</v>
      </c>
      <c r="K13" s="112">
        <f>I13/J13*100</f>
        <v>174.4748731522852</v>
      </c>
    </row>
    <row r="14" spans="1:11" s="37" customFormat="1">
      <c r="A14" s="32">
        <v>6</v>
      </c>
      <c r="B14" s="33" t="s">
        <v>50</v>
      </c>
      <c r="C14" s="34">
        <v>39</v>
      </c>
      <c r="D14" s="35">
        <v>145.07763957</v>
      </c>
      <c r="E14" s="34">
        <v>11</v>
      </c>
      <c r="F14" s="35">
        <v>17.974061249999998</v>
      </c>
      <c r="G14" s="34">
        <v>53</v>
      </c>
      <c r="H14" s="35">
        <v>43.043621250000001</v>
      </c>
      <c r="I14" s="35">
        <v>206.09532207000001</v>
      </c>
      <c r="J14" s="135">
        <v>186.30589498000001</v>
      </c>
      <c r="K14" s="112">
        <f>I14/J14*100</f>
        <v>110.6220080111391</v>
      </c>
    </row>
    <row r="15" spans="1:11" s="37" customFormat="1">
      <c r="A15" s="32">
        <v>7</v>
      </c>
      <c r="B15" s="33" t="s">
        <v>54</v>
      </c>
      <c r="C15" s="34">
        <v>102</v>
      </c>
      <c r="D15" s="35">
        <v>15.552668489999999</v>
      </c>
      <c r="E15" s="34">
        <v>37</v>
      </c>
      <c r="F15" s="35">
        <v>151.01016025000001</v>
      </c>
      <c r="G15" s="34">
        <v>104</v>
      </c>
      <c r="H15" s="35">
        <v>16.949281879999997</v>
      </c>
      <c r="I15" s="35">
        <v>183.51211062000002</v>
      </c>
      <c r="J15" s="135">
        <v>397.93488583999999</v>
      </c>
      <c r="K15" s="112">
        <f>I15/J15*100</f>
        <v>46.116115261577193</v>
      </c>
    </row>
    <row r="16" spans="1:11" s="37" customFormat="1">
      <c r="A16" s="32">
        <v>8</v>
      </c>
      <c r="B16" s="33" t="s">
        <v>52</v>
      </c>
      <c r="C16" s="34">
        <v>15</v>
      </c>
      <c r="D16" s="35">
        <v>62.193217090000005</v>
      </c>
      <c r="E16" s="34">
        <v>14</v>
      </c>
      <c r="F16" s="35">
        <v>54.634998187500003</v>
      </c>
      <c r="G16" s="34">
        <v>23</v>
      </c>
      <c r="H16" s="35">
        <v>7.7707364399999985</v>
      </c>
      <c r="I16" s="35">
        <v>124.5989517175</v>
      </c>
      <c r="J16" s="135">
        <v>127.93892143078125</v>
      </c>
      <c r="K16" s="112">
        <f>I16/J16*100</f>
        <v>97.389402946398704</v>
      </c>
    </row>
    <row r="17" spans="1:11" s="37" customFormat="1">
      <c r="A17" s="32">
        <v>9</v>
      </c>
      <c r="B17" s="33" t="s">
        <v>49</v>
      </c>
      <c r="C17" s="34">
        <v>27</v>
      </c>
      <c r="D17" s="35">
        <v>3.17128896</v>
      </c>
      <c r="E17" s="34">
        <v>7</v>
      </c>
      <c r="F17" s="35">
        <v>4.6965180000000002</v>
      </c>
      <c r="G17" s="34">
        <v>76</v>
      </c>
      <c r="H17" s="35">
        <v>23.370478329999983</v>
      </c>
      <c r="I17" s="35">
        <v>31.238285289999983</v>
      </c>
      <c r="J17" s="135">
        <v>26.685565310000008</v>
      </c>
      <c r="K17" s="112">
        <f>I17/J17*100</f>
        <v>117.0606090862685</v>
      </c>
    </row>
    <row r="18" spans="1:11" s="37" customFormat="1" ht="30">
      <c r="A18" s="32">
        <v>10</v>
      </c>
      <c r="B18" s="33" t="s">
        <v>44</v>
      </c>
      <c r="C18" s="34">
        <v>6</v>
      </c>
      <c r="D18" s="35">
        <v>7.3465559999999996</v>
      </c>
      <c r="E18" s="34">
        <v>0</v>
      </c>
      <c r="F18" s="35">
        <v>0</v>
      </c>
      <c r="G18" s="34">
        <v>4</v>
      </c>
      <c r="H18" s="35">
        <v>21.148205309999998</v>
      </c>
      <c r="I18" s="35">
        <v>28.494761309999998</v>
      </c>
      <c r="J18" s="135">
        <v>194.94464687999996</v>
      </c>
      <c r="K18" s="112">
        <f>I18/J18*100</f>
        <v>14.616847277442924</v>
      </c>
    </row>
    <row r="19" spans="1:11" s="37" customFormat="1">
      <c r="A19" s="32">
        <v>11</v>
      </c>
      <c r="B19" s="33" t="s">
        <v>56</v>
      </c>
      <c r="C19" s="34">
        <v>14</v>
      </c>
      <c r="D19" s="35">
        <v>2.52128</v>
      </c>
      <c r="E19" s="34">
        <v>3</v>
      </c>
      <c r="F19" s="35">
        <v>-1.0732839999999999</v>
      </c>
      <c r="G19" s="34">
        <v>32</v>
      </c>
      <c r="H19" s="35">
        <v>12.344040950000002</v>
      </c>
      <c r="I19" s="35">
        <v>13.792036950000002</v>
      </c>
      <c r="J19" s="135">
        <v>18.402581439999999</v>
      </c>
      <c r="K19" s="112">
        <f>I19/J19*100</f>
        <v>74.946207927228727</v>
      </c>
    </row>
    <row r="20" spans="1:11" s="37" customFormat="1">
      <c r="A20" s="32">
        <v>12</v>
      </c>
      <c r="B20" s="33" t="s">
        <v>55</v>
      </c>
      <c r="C20" s="34">
        <v>25</v>
      </c>
      <c r="D20" s="35">
        <v>5.9942340099999996</v>
      </c>
      <c r="E20" s="34">
        <v>4</v>
      </c>
      <c r="F20" s="35">
        <v>0.93168265625000002</v>
      </c>
      <c r="G20" s="34">
        <v>16</v>
      </c>
      <c r="H20" s="35">
        <v>4.5043180600000001</v>
      </c>
      <c r="I20" s="35">
        <v>11.430234726249999</v>
      </c>
      <c r="J20" s="135">
        <v>140.42550421999999</v>
      </c>
      <c r="K20" s="112">
        <f>I20/J20*100</f>
        <v>8.1397142134114233</v>
      </c>
    </row>
    <row r="21" spans="1:11" s="37" customFormat="1">
      <c r="A21" s="32">
        <v>13</v>
      </c>
      <c r="B21" s="175" t="s">
        <v>53</v>
      </c>
      <c r="C21" s="34">
        <v>6</v>
      </c>
      <c r="D21" s="35">
        <v>11.300263600000001</v>
      </c>
      <c r="E21" s="34">
        <v>4</v>
      </c>
      <c r="F21" s="35">
        <v>-6.6468040000000004</v>
      </c>
      <c r="G21" s="34">
        <v>7</v>
      </c>
      <c r="H21" s="35">
        <v>3.9102670700000002</v>
      </c>
      <c r="I21" s="35">
        <v>8.5637266700000012</v>
      </c>
      <c r="J21" s="135">
        <v>31.998196589999999</v>
      </c>
      <c r="K21" s="112">
        <f>I21/J21*100</f>
        <v>26.763154123118042</v>
      </c>
    </row>
    <row r="22" spans="1:11" s="37" customFormat="1">
      <c r="A22" s="32">
        <v>14</v>
      </c>
      <c r="B22" s="38" t="s">
        <v>60</v>
      </c>
      <c r="C22" s="34">
        <v>1</v>
      </c>
      <c r="D22" s="35">
        <v>4.5999999999999996</v>
      </c>
      <c r="E22" s="34">
        <v>0</v>
      </c>
      <c r="F22" s="35">
        <v>0</v>
      </c>
      <c r="G22" s="34">
        <v>4</v>
      </c>
      <c r="H22" s="35">
        <v>2.65981611</v>
      </c>
      <c r="I22" s="35">
        <v>7.2598161099999992</v>
      </c>
      <c r="J22" s="135">
        <v>0.59877742999999994</v>
      </c>
      <c r="K22" s="112">
        <f>I22/J22*100</f>
        <v>1212.4398392905357</v>
      </c>
    </row>
    <row r="23" spans="1:11" s="37" customFormat="1">
      <c r="A23" s="32">
        <v>15</v>
      </c>
      <c r="B23" s="38" t="s">
        <v>61</v>
      </c>
      <c r="C23" s="34">
        <v>2</v>
      </c>
      <c r="D23" s="35">
        <v>0.16755200000000001</v>
      </c>
      <c r="E23" s="34">
        <v>1</v>
      </c>
      <c r="F23" s="35">
        <v>6.5000000000000002E-2</v>
      </c>
      <c r="G23" s="34">
        <v>7</v>
      </c>
      <c r="H23" s="35">
        <v>0.68308760000000002</v>
      </c>
      <c r="I23" s="35">
        <v>0.9156396</v>
      </c>
      <c r="J23" s="135">
        <v>1.4280886700000002</v>
      </c>
      <c r="K23" s="112">
        <f>I23/J23*100</f>
        <v>64.116438932324826</v>
      </c>
    </row>
    <row r="24" spans="1:11" s="37" customFormat="1">
      <c r="A24" s="32">
        <v>16</v>
      </c>
      <c r="B24" s="38" t="s">
        <v>58</v>
      </c>
      <c r="C24" s="34">
        <v>0</v>
      </c>
      <c r="D24" s="35">
        <v>0</v>
      </c>
      <c r="E24" s="34">
        <v>1</v>
      </c>
      <c r="F24" s="35">
        <v>0.1</v>
      </c>
      <c r="G24" s="34">
        <v>3</v>
      </c>
      <c r="H24" s="35">
        <v>0.30510928000000004</v>
      </c>
      <c r="I24" s="35">
        <v>0.40510928000000002</v>
      </c>
      <c r="J24" s="135">
        <v>4.8855881300000004</v>
      </c>
      <c r="K24" s="112">
        <f>I24/J24*100</f>
        <v>8.2919245180006609</v>
      </c>
    </row>
    <row r="25" spans="1:11" s="37" customFormat="1">
      <c r="A25" s="32">
        <v>17</v>
      </c>
      <c r="B25" s="38" t="s">
        <v>59</v>
      </c>
      <c r="C25" s="34">
        <v>0</v>
      </c>
      <c r="D25" s="35">
        <v>0</v>
      </c>
      <c r="E25" s="34">
        <v>0</v>
      </c>
      <c r="F25" s="35">
        <v>0</v>
      </c>
      <c r="G25" s="34">
        <v>2</v>
      </c>
      <c r="H25" s="35">
        <v>0.200791</v>
      </c>
      <c r="I25" s="35">
        <v>0.200791</v>
      </c>
      <c r="J25" s="135">
        <v>18.777153000000002</v>
      </c>
      <c r="K25" s="112">
        <f>I25/J25*100</f>
        <v>1.0693367626071961</v>
      </c>
    </row>
    <row r="26" spans="1:11" s="37" customFormat="1">
      <c r="A26" s="32">
        <v>18</v>
      </c>
      <c r="B26" s="38" t="s">
        <v>57</v>
      </c>
      <c r="C26" s="34">
        <v>0</v>
      </c>
      <c r="D26" s="35">
        <v>0</v>
      </c>
      <c r="E26" s="34">
        <v>0</v>
      </c>
      <c r="F26" s="35">
        <v>0</v>
      </c>
      <c r="G26" s="34">
        <v>1</v>
      </c>
      <c r="H26" s="107">
        <v>3.8127500000000002E-3</v>
      </c>
      <c r="I26" s="107">
        <v>3.8127500000000002E-3</v>
      </c>
      <c r="J26" s="135">
        <v>8.2709762799999993</v>
      </c>
      <c r="K26" s="36">
        <f>I26/J26*100</f>
        <v>4.6097943833058611E-2</v>
      </c>
    </row>
    <row r="27" spans="1:11" s="41" customFormat="1" ht="12.75">
      <c r="A27" s="186" t="s">
        <v>62</v>
      </c>
      <c r="B27" s="187"/>
      <c r="C27" s="39">
        <f t="shared" ref="C27:I27" si="0">SUM(C9:C26)</f>
        <v>962</v>
      </c>
      <c r="D27" s="40">
        <f t="shared" si="0"/>
        <v>5261.3743686600019</v>
      </c>
      <c r="E27" s="39">
        <f t="shared" si="0"/>
        <v>485</v>
      </c>
      <c r="F27" s="40">
        <f t="shared" si="0"/>
        <v>2279.6612083246096</v>
      </c>
      <c r="G27" s="39">
        <f t="shared" si="0"/>
        <v>1278</v>
      </c>
      <c r="H27" s="40">
        <f t="shared" si="0"/>
        <v>3315.2686091499995</v>
      </c>
      <c r="I27" s="40">
        <f t="shared" si="0"/>
        <v>10856.304186134605</v>
      </c>
      <c r="J27" s="109"/>
      <c r="K27" s="113">
        <f>I27/'[1]Thang 5 2022'!$I$168*100</f>
        <v>92.703450977483811</v>
      </c>
    </row>
    <row r="28" spans="1:11" s="45" customFormat="1" ht="14.25" customHeight="1">
      <c r="A28" s="42"/>
      <c r="B28" s="42"/>
      <c r="C28" s="43"/>
      <c r="D28" s="44"/>
      <c r="E28" s="43"/>
      <c r="F28" s="44"/>
      <c r="G28" s="43"/>
      <c r="H28" s="44"/>
      <c r="I28" s="44"/>
      <c r="J28" s="44"/>
      <c r="K28" s="114"/>
    </row>
    <row r="29" spans="1:11" ht="15.75">
      <c r="A29" s="184" t="s">
        <v>318</v>
      </c>
      <c r="B29" s="184"/>
      <c r="C29" s="184"/>
      <c r="D29" s="184"/>
      <c r="E29" s="184"/>
      <c r="F29" s="184"/>
      <c r="G29" s="184"/>
      <c r="H29" s="184"/>
      <c r="I29" s="184"/>
      <c r="J29" s="184"/>
      <c r="K29" s="184"/>
    </row>
    <row r="30" spans="1:11">
      <c r="A30" s="185" t="str">
        <f>A6</f>
        <v>Tính từ 01/01/2023 đến 20/05/2023</v>
      </c>
      <c r="B30" s="185"/>
      <c r="C30" s="185"/>
      <c r="D30" s="185"/>
      <c r="E30" s="185"/>
      <c r="F30" s="185"/>
      <c r="G30" s="185"/>
      <c r="H30" s="185"/>
      <c r="I30" s="185"/>
      <c r="J30" s="185"/>
      <c r="K30" s="185"/>
    </row>
    <row r="32" spans="1:11" s="31" customFormat="1" ht="51">
      <c r="A32" s="27" t="s">
        <v>1</v>
      </c>
      <c r="B32" s="30" t="s">
        <v>63</v>
      </c>
      <c r="C32" s="30" t="s">
        <v>37</v>
      </c>
      <c r="D32" s="30" t="s">
        <v>38</v>
      </c>
      <c r="E32" s="30" t="s">
        <v>39</v>
      </c>
      <c r="F32" s="30" t="s">
        <v>40</v>
      </c>
      <c r="G32" s="30" t="s">
        <v>41</v>
      </c>
      <c r="H32" s="30" t="s">
        <v>42</v>
      </c>
      <c r="I32" s="30" t="s">
        <v>43</v>
      </c>
      <c r="J32" s="30" t="s">
        <v>322</v>
      </c>
      <c r="K32" s="111" t="s">
        <v>289</v>
      </c>
    </row>
    <row r="33" spans="1:14" s="37" customFormat="1">
      <c r="A33" s="47">
        <v>1</v>
      </c>
      <c r="B33" s="48" t="s">
        <v>64</v>
      </c>
      <c r="C33" s="34">
        <v>128</v>
      </c>
      <c r="D33" s="35">
        <v>1732.80095385</v>
      </c>
      <c r="E33" s="34">
        <v>53</v>
      </c>
      <c r="F33" s="35">
        <v>338.70296157812498</v>
      </c>
      <c r="G33" s="34">
        <v>124</v>
      </c>
      <c r="H33" s="35">
        <v>462.9752072</v>
      </c>
      <c r="I33" s="35">
        <v>2534.479122628125</v>
      </c>
      <c r="J33" s="135">
        <v>2957.40106608</v>
      </c>
      <c r="K33" s="112">
        <f>I33/J33*100</f>
        <v>85.699540441011166</v>
      </c>
      <c r="L33" s="37">
        <f>I33/$I$27*100</f>
        <v>23.345690017281363</v>
      </c>
    </row>
    <row r="34" spans="1:14" s="37" customFormat="1">
      <c r="A34" s="47">
        <v>2</v>
      </c>
      <c r="B34" s="48" t="s">
        <v>66</v>
      </c>
      <c r="C34" s="34">
        <v>108</v>
      </c>
      <c r="D34" s="35">
        <v>317.66287419999992</v>
      </c>
      <c r="E34" s="34">
        <v>67</v>
      </c>
      <c r="F34" s="35">
        <v>151.06753193359376</v>
      </c>
      <c r="G34" s="34">
        <v>99</v>
      </c>
      <c r="H34" s="35">
        <v>1603.3280209300001</v>
      </c>
      <c r="I34" s="35">
        <v>2072.0584270635936</v>
      </c>
      <c r="J34" s="135">
        <v>944.92778456921883</v>
      </c>
      <c r="K34" s="112">
        <f>I34/J34*100</f>
        <v>219.28219922205167</v>
      </c>
      <c r="L34" s="37">
        <f t="shared" ref="L34:L35" si="1">I34/$I$27*100</f>
        <v>19.086223004970456</v>
      </c>
    </row>
    <row r="35" spans="1:14" s="37" customFormat="1">
      <c r="A35" s="47">
        <v>3</v>
      </c>
      <c r="B35" s="48" t="s">
        <v>65</v>
      </c>
      <c r="C35" s="34">
        <v>156</v>
      </c>
      <c r="D35" s="35">
        <v>1086.2330649999999</v>
      </c>
      <c r="E35" s="34">
        <v>64</v>
      </c>
      <c r="F35" s="35">
        <v>451.75569637500001</v>
      </c>
      <c r="G35" s="34">
        <v>140</v>
      </c>
      <c r="H35" s="35">
        <v>70.167785159999966</v>
      </c>
      <c r="I35" s="35">
        <v>1608.156546535</v>
      </c>
      <c r="J35" s="135">
        <v>1133.6926330049969</v>
      </c>
      <c r="K35" s="112">
        <f>I35/J35*100</f>
        <v>141.85119491095006</v>
      </c>
      <c r="L35" s="37">
        <f t="shared" si="1"/>
        <v>14.813112445659883</v>
      </c>
    </row>
    <row r="36" spans="1:14" s="37" customFormat="1">
      <c r="A36" s="47">
        <v>4</v>
      </c>
      <c r="B36" s="48" t="s">
        <v>68</v>
      </c>
      <c r="C36" s="34">
        <v>64</v>
      </c>
      <c r="D36" s="35">
        <v>499.84688095000007</v>
      </c>
      <c r="E36" s="34">
        <v>40</v>
      </c>
      <c r="F36" s="35">
        <v>132.02774700000001</v>
      </c>
      <c r="G36" s="34">
        <v>78</v>
      </c>
      <c r="H36" s="35">
        <v>147.48757502000001</v>
      </c>
      <c r="I36" s="35">
        <v>779.36220297000011</v>
      </c>
      <c r="J36" s="135">
        <v>544.22958331500001</v>
      </c>
      <c r="K36" s="112">
        <f>I36/J36*100</f>
        <v>143.20467443588149</v>
      </c>
    </row>
    <row r="37" spans="1:14" s="37" customFormat="1">
      <c r="A37" s="47">
        <v>5</v>
      </c>
      <c r="B37" s="48" t="s">
        <v>67</v>
      </c>
      <c r="C37" s="34">
        <v>167</v>
      </c>
      <c r="D37" s="35">
        <v>212.66506035</v>
      </c>
      <c r="E37" s="34">
        <v>122</v>
      </c>
      <c r="F37" s="35">
        <v>341.14533594375001</v>
      </c>
      <c r="G37" s="34">
        <v>364</v>
      </c>
      <c r="H37" s="35">
        <v>112.71270213999999</v>
      </c>
      <c r="I37" s="35">
        <v>666.52309843375008</v>
      </c>
      <c r="J37" s="135">
        <v>2060.207278536875</v>
      </c>
      <c r="K37" s="112">
        <f>I37/J37*100</f>
        <v>32.352234912358128</v>
      </c>
    </row>
    <row r="38" spans="1:14" s="37" customFormat="1">
      <c r="A38" s="47">
        <v>6</v>
      </c>
      <c r="B38" s="49" t="s">
        <v>69</v>
      </c>
      <c r="C38" s="34">
        <v>83</v>
      </c>
      <c r="D38" s="35">
        <v>552.3382398</v>
      </c>
      <c r="E38" s="34">
        <v>37</v>
      </c>
      <c r="F38" s="35">
        <v>55.797088900390627</v>
      </c>
      <c r="G38" s="34">
        <v>28</v>
      </c>
      <c r="H38" s="35">
        <v>45.814076369999995</v>
      </c>
      <c r="I38" s="35">
        <v>653.94940507039053</v>
      </c>
      <c r="J38" s="135">
        <v>711.51885452500005</v>
      </c>
      <c r="K38" s="112">
        <f>I38/J38*100</f>
        <v>91.908935499250816</v>
      </c>
      <c r="N38" s="37">
        <f>C38/C27*100</f>
        <v>8.6278586278586289</v>
      </c>
    </row>
    <row r="39" spans="1:14" s="37" customFormat="1">
      <c r="A39" s="47">
        <v>7</v>
      </c>
      <c r="B39" s="48" t="s">
        <v>73</v>
      </c>
      <c r="C39" s="34">
        <v>11</v>
      </c>
      <c r="D39" s="35">
        <v>190.13913600000001</v>
      </c>
      <c r="E39" s="34">
        <v>8</v>
      </c>
      <c r="F39" s="35">
        <v>74.750401999999994</v>
      </c>
      <c r="G39" s="34">
        <v>9</v>
      </c>
      <c r="H39" s="35">
        <v>336.87017974999998</v>
      </c>
      <c r="I39" s="35">
        <v>601.75971774999994</v>
      </c>
      <c r="J39" s="135">
        <v>644.06678813999997</v>
      </c>
      <c r="K39" s="112">
        <f>I39/J39*100</f>
        <v>93.431260364755246</v>
      </c>
      <c r="N39" s="37">
        <f>E38/E27*100</f>
        <v>7.6288659793814437</v>
      </c>
    </row>
    <row r="40" spans="1:14" s="37" customFormat="1">
      <c r="A40" s="47">
        <v>8</v>
      </c>
      <c r="B40" s="48" t="s">
        <v>75</v>
      </c>
      <c r="C40" s="34">
        <v>41</v>
      </c>
      <c r="D40" s="35">
        <v>18.549412489999998</v>
      </c>
      <c r="E40" s="34">
        <v>10</v>
      </c>
      <c r="F40" s="35">
        <v>307.98043100000001</v>
      </c>
      <c r="G40" s="34">
        <v>48</v>
      </c>
      <c r="H40" s="35">
        <v>48.893949269999993</v>
      </c>
      <c r="I40" s="35">
        <v>375.42379276000003</v>
      </c>
      <c r="J40" s="135">
        <v>175.38153138874998</v>
      </c>
      <c r="K40" s="112">
        <f>I40/J40*100</f>
        <v>214.06118978847161</v>
      </c>
      <c r="N40" s="37">
        <f>G38/G27*100</f>
        <v>2.1909233176838812</v>
      </c>
    </row>
    <row r="41" spans="1:14" s="37" customFormat="1">
      <c r="A41" s="47">
        <v>9</v>
      </c>
      <c r="B41" s="35" t="s">
        <v>79</v>
      </c>
      <c r="C41" s="34">
        <v>10</v>
      </c>
      <c r="D41" s="35">
        <v>71.400000000000006</v>
      </c>
      <c r="E41" s="34">
        <v>9</v>
      </c>
      <c r="F41" s="35">
        <v>48.161720000000003</v>
      </c>
      <c r="G41" s="34">
        <v>9</v>
      </c>
      <c r="H41" s="35">
        <v>198.790333</v>
      </c>
      <c r="I41" s="35">
        <v>318.35205300000001</v>
      </c>
      <c r="J41" s="135">
        <v>126.24454475976563</v>
      </c>
      <c r="K41" s="112">
        <f>I41/J41*100</f>
        <v>252.17093824196627</v>
      </c>
    </row>
    <row r="42" spans="1:14" s="37" customFormat="1">
      <c r="A42" s="47">
        <v>10</v>
      </c>
      <c r="B42" s="48" t="s">
        <v>101</v>
      </c>
      <c r="C42" s="34">
        <v>0</v>
      </c>
      <c r="D42" s="35">
        <v>0</v>
      </c>
      <c r="E42" s="34">
        <v>2</v>
      </c>
      <c r="F42" s="35">
        <v>182.358</v>
      </c>
      <c r="G42" s="34">
        <v>6</v>
      </c>
      <c r="H42" s="35">
        <v>0.20026460999999998</v>
      </c>
      <c r="I42" s="35">
        <v>182.55826461000001</v>
      </c>
      <c r="J42" s="135">
        <v>73.142639200000005</v>
      </c>
      <c r="K42" s="112">
        <f>I42/J42*100</f>
        <v>249.59212110300771</v>
      </c>
    </row>
    <row r="43" spans="1:14" s="37" customFormat="1">
      <c r="A43" s="47">
        <v>11</v>
      </c>
      <c r="B43" s="35" t="s">
        <v>81</v>
      </c>
      <c r="C43" s="34">
        <v>2</v>
      </c>
      <c r="D43" s="35">
        <v>1.02</v>
      </c>
      <c r="E43" s="34">
        <v>3</v>
      </c>
      <c r="F43" s="35">
        <v>15.4</v>
      </c>
      <c r="G43" s="34">
        <v>4</v>
      </c>
      <c r="H43" s="35">
        <v>160.24319272</v>
      </c>
      <c r="I43" s="35">
        <v>176.66319271999998</v>
      </c>
      <c r="J43" s="135">
        <v>65.668841999999998</v>
      </c>
      <c r="K43" s="112">
        <f>I43/J43*100</f>
        <v>269.02133087713042</v>
      </c>
    </row>
    <row r="44" spans="1:14" s="37" customFormat="1">
      <c r="A44" s="47">
        <v>12</v>
      </c>
      <c r="B44" s="48" t="s">
        <v>117</v>
      </c>
      <c r="C44" s="34">
        <v>5</v>
      </c>
      <c r="D44" s="35">
        <v>154.60834199999999</v>
      </c>
      <c r="E44" s="34">
        <v>1</v>
      </c>
      <c r="F44" s="35">
        <v>9.4619999999999997</v>
      </c>
      <c r="G44" s="34">
        <v>1</v>
      </c>
      <c r="H44" s="35">
        <v>0.95161300000000004</v>
      </c>
      <c r="I44" s="35">
        <v>165.02195499999999</v>
      </c>
      <c r="J44" s="135">
        <v>2.7272750000000001</v>
      </c>
      <c r="K44" s="112">
        <f>I44/J44*100</f>
        <v>6050.7999743333539</v>
      </c>
    </row>
    <row r="45" spans="1:14" s="37" customFormat="1">
      <c r="A45" s="47">
        <v>13</v>
      </c>
      <c r="B45" s="48" t="s">
        <v>100</v>
      </c>
      <c r="C45" s="34">
        <v>5</v>
      </c>
      <c r="D45" s="35">
        <v>163.287701</v>
      </c>
      <c r="E45" s="34">
        <v>0</v>
      </c>
      <c r="F45" s="35">
        <v>0</v>
      </c>
      <c r="G45" s="34">
        <v>4</v>
      </c>
      <c r="H45" s="35">
        <v>0.22937099999999999</v>
      </c>
      <c r="I45" s="35">
        <v>163.51707199999998</v>
      </c>
      <c r="J45" s="135">
        <v>1320.3832319999999</v>
      </c>
      <c r="K45" s="112">
        <f>I45/J45*100</f>
        <v>12.384061538885097</v>
      </c>
    </row>
    <row r="46" spans="1:14" s="37" customFormat="1">
      <c r="A46" s="47">
        <v>14</v>
      </c>
      <c r="B46" s="48" t="s">
        <v>76</v>
      </c>
      <c r="C46" s="34">
        <v>13</v>
      </c>
      <c r="D46" s="35">
        <v>39.376137859999993</v>
      </c>
      <c r="E46" s="34">
        <v>7</v>
      </c>
      <c r="F46" s="35">
        <v>23.964563999999999</v>
      </c>
      <c r="G46" s="34">
        <v>26</v>
      </c>
      <c r="H46" s="35">
        <v>27.080675849999999</v>
      </c>
      <c r="I46" s="35">
        <v>90.421377710000002</v>
      </c>
      <c r="J46" s="135">
        <v>167.59115147999998</v>
      </c>
      <c r="K46" s="112">
        <f>I46/J46*100</f>
        <v>53.953551193775716</v>
      </c>
    </row>
    <row r="47" spans="1:14" s="37" customFormat="1">
      <c r="A47" s="47">
        <v>15</v>
      </c>
      <c r="B47" s="48" t="s">
        <v>70</v>
      </c>
      <c r="C47" s="34">
        <v>11</v>
      </c>
      <c r="D47" s="35">
        <v>12.901982</v>
      </c>
      <c r="E47" s="34">
        <v>14</v>
      </c>
      <c r="F47" s="35">
        <v>46.816613250000003</v>
      </c>
      <c r="G47" s="34">
        <v>2</v>
      </c>
      <c r="H47" s="35">
        <v>10.44078</v>
      </c>
      <c r="I47" s="35">
        <v>70.159375250000011</v>
      </c>
      <c r="J47" s="135">
        <v>116.09241900000001</v>
      </c>
      <c r="K47" s="112">
        <f>I47/J47*100</f>
        <v>60.434071280744014</v>
      </c>
    </row>
    <row r="48" spans="1:14" s="37" customFormat="1">
      <c r="A48" s="47">
        <v>16</v>
      </c>
      <c r="B48" s="48" t="s">
        <v>103</v>
      </c>
      <c r="C48" s="34">
        <v>7</v>
      </c>
      <c r="D48" s="35">
        <v>39.616061000000002</v>
      </c>
      <c r="E48" s="34">
        <v>2</v>
      </c>
      <c r="F48" s="35">
        <v>29.875</v>
      </c>
      <c r="G48" s="34">
        <v>5</v>
      </c>
      <c r="H48" s="35">
        <v>0.63421482000000007</v>
      </c>
      <c r="I48" s="35">
        <v>70.125275819999999</v>
      </c>
      <c r="J48" s="135">
        <v>5.9145699999999994</v>
      </c>
      <c r="K48" s="112">
        <f>I48/J48*100</f>
        <v>1185.6360787005651</v>
      </c>
    </row>
    <row r="49" spans="1:11" s="37" customFormat="1">
      <c r="A49" s="47">
        <v>17</v>
      </c>
      <c r="B49" s="48" t="s">
        <v>82</v>
      </c>
      <c r="C49" s="34">
        <v>8</v>
      </c>
      <c r="D49" s="35">
        <v>42.95</v>
      </c>
      <c r="E49" s="34">
        <v>3</v>
      </c>
      <c r="F49" s="35">
        <v>16.600000000000001</v>
      </c>
      <c r="G49" s="34">
        <v>3</v>
      </c>
      <c r="H49" s="35">
        <v>6.5080200399999999</v>
      </c>
      <c r="I49" s="35">
        <v>66.058020040000002</v>
      </c>
      <c r="J49" s="135">
        <v>59.932791870000003</v>
      </c>
      <c r="K49" s="112">
        <f>I49/J49*100</f>
        <v>110.22016158247092</v>
      </c>
    </row>
    <row r="50" spans="1:11" s="37" customFormat="1">
      <c r="A50" s="47">
        <v>18</v>
      </c>
      <c r="B50" s="48" t="s">
        <v>97</v>
      </c>
      <c r="C50" s="34">
        <v>2</v>
      </c>
      <c r="D50" s="35">
        <v>60.01</v>
      </c>
      <c r="E50" s="34">
        <v>0</v>
      </c>
      <c r="F50" s="35">
        <v>0</v>
      </c>
      <c r="G50" s="34">
        <v>2</v>
      </c>
      <c r="H50" s="35">
        <v>0.169428</v>
      </c>
      <c r="I50" s="35">
        <v>60.179428000000001</v>
      </c>
      <c r="J50" s="135">
        <v>0.50311253</v>
      </c>
      <c r="K50" s="112">
        <f>I50/J50*100</f>
        <v>11961.425011617182</v>
      </c>
    </row>
    <row r="51" spans="1:11" s="37" customFormat="1">
      <c r="A51" s="47">
        <v>19</v>
      </c>
      <c r="B51" s="48" t="s">
        <v>78</v>
      </c>
      <c r="C51" s="34">
        <v>11</v>
      </c>
      <c r="D51" s="35">
        <v>24.504159000000001</v>
      </c>
      <c r="E51" s="34">
        <v>6</v>
      </c>
      <c r="F51" s="35">
        <v>20.099205999999999</v>
      </c>
      <c r="G51" s="34">
        <v>24</v>
      </c>
      <c r="H51" s="35">
        <v>5.5675634499999989</v>
      </c>
      <c r="I51" s="35">
        <v>50.170928449999998</v>
      </c>
      <c r="J51" s="135">
        <v>92.294897129999995</v>
      </c>
      <c r="K51" s="112">
        <f>I51/J51*100</f>
        <v>54.359374147557496</v>
      </c>
    </row>
    <row r="52" spans="1:11" s="37" customFormat="1">
      <c r="A52" s="47">
        <v>20</v>
      </c>
      <c r="B52" s="48" t="s">
        <v>77</v>
      </c>
      <c r="C52" s="34">
        <v>12</v>
      </c>
      <c r="D52" s="35">
        <v>0.66521600000000003</v>
      </c>
      <c r="E52" s="34">
        <v>6</v>
      </c>
      <c r="F52" s="35">
        <v>5.9634</v>
      </c>
      <c r="G52" s="34">
        <v>21</v>
      </c>
      <c r="H52" s="35">
        <v>12.298710529999999</v>
      </c>
      <c r="I52" s="35">
        <v>18.927326529999998</v>
      </c>
      <c r="J52" s="135">
        <v>28.856726250000001</v>
      </c>
      <c r="K52" s="112">
        <f>I52/J52*100</f>
        <v>65.59069232602225</v>
      </c>
    </row>
    <row r="53" spans="1:11" s="37" customFormat="1">
      <c r="A53" s="47">
        <v>21</v>
      </c>
      <c r="B53" s="48" t="s">
        <v>88</v>
      </c>
      <c r="C53" s="34">
        <v>15</v>
      </c>
      <c r="D53" s="35">
        <v>1.63992768</v>
      </c>
      <c r="E53" s="34">
        <v>4</v>
      </c>
      <c r="F53" s="35">
        <v>11.73</v>
      </c>
      <c r="G53" s="34">
        <v>38</v>
      </c>
      <c r="H53" s="35">
        <v>3.2526326000000001</v>
      </c>
      <c r="I53" s="35">
        <v>16.622560280000002</v>
      </c>
      <c r="J53" s="135">
        <v>17.615192009999998</v>
      </c>
      <c r="K53" s="112">
        <f>I53/J53*100</f>
        <v>94.364911098122079</v>
      </c>
    </row>
    <row r="54" spans="1:11" s="37" customFormat="1">
      <c r="A54" s="47">
        <v>22</v>
      </c>
      <c r="B54" s="35" t="s">
        <v>89</v>
      </c>
      <c r="C54" s="34">
        <v>8</v>
      </c>
      <c r="D54" s="35">
        <v>11.216294</v>
      </c>
      <c r="E54" s="34">
        <v>4</v>
      </c>
      <c r="F54" s="35">
        <v>4.3008059999999997</v>
      </c>
      <c r="G54" s="34">
        <v>4</v>
      </c>
      <c r="H54" s="35">
        <v>1.0074719999999999</v>
      </c>
      <c r="I54" s="35">
        <v>16.524571999999999</v>
      </c>
      <c r="J54" s="135">
        <v>2.1188451599999998</v>
      </c>
      <c r="K54" s="112">
        <f>I54/J54*100</f>
        <v>779.88577513611244</v>
      </c>
    </row>
    <row r="55" spans="1:11" s="37" customFormat="1">
      <c r="A55" s="47">
        <v>23</v>
      </c>
      <c r="B55" s="48" t="s">
        <v>84</v>
      </c>
      <c r="C55" s="34">
        <v>7</v>
      </c>
      <c r="D55" s="35">
        <v>5.5713745999999995</v>
      </c>
      <c r="E55" s="34">
        <v>3</v>
      </c>
      <c r="F55" s="35">
        <v>1.6480859999999999</v>
      </c>
      <c r="G55" s="34">
        <v>10</v>
      </c>
      <c r="H55" s="35">
        <v>8.2716415199999993</v>
      </c>
      <c r="I55" s="35">
        <v>15.491102119999999</v>
      </c>
      <c r="J55" s="135">
        <v>32.965844060000002</v>
      </c>
      <c r="K55" s="112">
        <f>I55/J55*100</f>
        <v>46.991371104605044</v>
      </c>
    </row>
    <row r="56" spans="1:11" s="37" customFormat="1">
      <c r="A56" s="47">
        <v>24</v>
      </c>
      <c r="B56" s="48" t="s">
        <v>74</v>
      </c>
      <c r="C56" s="34">
        <v>15</v>
      </c>
      <c r="D56" s="35">
        <v>3.7331729999999999</v>
      </c>
      <c r="E56" s="34">
        <v>5</v>
      </c>
      <c r="F56" s="35">
        <v>0.76672512500000001</v>
      </c>
      <c r="G56" s="34">
        <v>27</v>
      </c>
      <c r="H56" s="35">
        <v>6.3073669699999995</v>
      </c>
      <c r="I56" s="35">
        <v>10.807265094999998</v>
      </c>
      <c r="J56" s="135">
        <v>57.130233799999999</v>
      </c>
      <c r="K56" s="112">
        <f>I56/J56*100</f>
        <v>18.916892818667229</v>
      </c>
    </row>
    <row r="57" spans="1:11" s="37" customFormat="1">
      <c r="A57" s="47">
        <v>25</v>
      </c>
      <c r="B57" s="48" t="s">
        <v>269</v>
      </c>
      <c r="C57" s="34">
        <v>0</v>
      </c>
      <c r="D57" s="35">
        <v>0</v>
      </c>
      <c r="E57" s="34">
        <v>0</v>
      </c>
      <c r="F57" s="35">
        <v>0</v>
      </c>
      <c r="G57" s="34">
        <v>1</v>
      </c>
      <c r="H57" s="35">
        <v>10.101756460000001</v>
      </c>
      <c r="I57" s="35">
        <v>10.101756460000001</v>
      </c>
      <c r="J57" s="135">
        <v>0</v>
      </c>
      <c r="K57" s="112">
        <v>0</v>
      </c>
    </row>
    <row r="58" spans="1:11" s="37" customFormat="1">
      <c r="A58" s="47">
        <v>26</v>
      </c>
      <c r="B58" s="48" t="s">
        <v>95</v>
      </c>
      <c r="C58" s="34">
        <v>11</v>
      </c>
      <c r="D58" s="35">
        <v>4.9463754599999996</v>
      </c>
      <c r="E58" s="34">
        <v>0</v>
      </c>
      <c r="F58" s="35">
        <v>0</v>
      </c>
      <c r="G58" s="34">
        <v>31</v>
      </c>
      <c r="H58" s="35">
        <v>4.9956819600000006</v>
      </c>
      <c r="I58" s="35">
        <v>9.9420574200000011</v>
      </c>
      <c r="J58" s="135">
        <v>1.1732456299999998</v>
      </c>
      <c r="K58" s="112">
        <f>I58/J58*100</f>
        <v>847.39777978120424</v>
      </c>
    </row>
    <row r="59" spans="1:11" s="37" customFormat="1">
      <c r="A59" s="47">
        <v>27</v>
      </c>
      <c r="B59" s="50" t="s">
        <v>71</v>
      </c>
      <c r="C59" s="34">
        <v>13</v>
      </c>
      <c r="D59" s="35">
        <v>1.236226</v>
      </c>
      <c r="E59" s="34">
        <v>2</v>
      </c>
      <c r="F59" s="35">
        <v>1.2640089999999999</v>
      </c>
      <c r="G59" s="34">
        <v>28</v>
      </c>
      <c r="H59" s="35">
        <v>4.4067667000000004</v>
      </c>
      <c r="I59" s="35">
        <v>6.9070017000000004</v>
      </c>
      <c r="J59" s="135">
        <v>137.00775487999999</v>
      </c>
      <c r="K59" s="112">
        <f>I59/J59*100</f>
        <v>5.0413217164602013</v>
      </c>
    </row>
    <row r="60" spans="1:11" s="37" customFormat="1">
      <c r="A60" s="47">
        <v>28</v>
      </c>
      <c r="B60" s="50" t="s">
        <v>99</v>
      </c>
      <c r="C60" s="34">
        <v>0</v>
      </c>
      <c r="D60" s="35">
        <v>0</v>
      </c>
      <c r="E60" s="34">
        <v>0</v>
      </c>
      <c r="F60" s="35">
        <v>0</v>
      </c>
      <c r="G60" s="34">
        <v>25</v>
      </c>
      <c r="H60" s="35">
        <v>6.49226583</v>
      </c>
      <c r="I60" s="35">
        <v>6.49226583</v>
      </c>
      <c r="J60" s="135">
        <v>3.7088573500000002</v>
      </c>
      <c r="K60" s="112">
        <f>I60/J60*100</f>
        <v>175.0476013859093</v>
      </c>
    </row>
    <row r="61" spans="1:11" s="37" customFormat="1">
      <c r="A61" s="47">
        <v>29</v>
      </c>
      <c r="B61" s="50" t="s">
        <v>216</v>
      </c>
      <c r="C61" s="34">
        <v>1</v>
      </c>
      <c r="D61" s="35">
        <v>5</v>
      </c>
      <c r="E61" s="34">
        <v>0</v>
      </c>
      <c r="F61" s="35">
        <v>0</v>
      </c>
      <c r="G61" s="34">
        <v>0</v>
      </c>
      <c r="H61" s="35">
        <v>0</v>
      </c>
      <c r="I61" s="35">
        <v>5</v>
      </c>
      <c r="J61" s="135">
        <v>0</v>
      </c>
      <c r="K61" s="112">
        <v>0</v>
      </c>
    </row>
    <row r="62" spans="1:11" s="37" customFormat="1">
      <c r="A62" s="47">
        <v>30</v>
      </c>
      <c r="B62" s="50" t="s">
        <v>83</v>
      </c>
      <c r="C62" s="34">
        <v>4</v>
      </c>
      <c r="D62" s="35">
        <v>0.10155599999999999</v>
      </c>
      <c r="E62" s="34">
        <v>1</v>
      </c>
      <c r="F62" s="35">
        <v>2</v>
      </c>
      <c r="G62" s="34">
        <v>15</v>
      </c>
      <c r="H62" s="35">
        <v>2.8495310199999997</v>
      </c>
      <c r="I62" s="35">
        <v>4.9510870199999992</v>
      </c>
      <c r="J62" s="135">
        <v>4.32635053</v>
      </c>
      <c r="K62" s="112">
        <f>I62/J62*100</f>
        <v>114.44026519968551</v>
      </c>
    </row>
    <row r="63" spans="1:11" s="37" customFormat="1">
      <c r="A63" s="47">
        <v>31</v>
      </c>
      <c r="B63" s="50" t="s">
        <v>115</v>
      </c>
      <c r="C63" s="34">
        <v>6</v>
      </c>
      <c r="D63" s="35">
        <v>0.24100085999999998</v>
      </c>
      <c r="E63" s="34">
        <v>4</v>
      </c>
      <c r="F63" s="35">
        <v>3.8684240000000001</v>
      </c>
      <c r="G63" s="34">
        <v>3</v>
      </c>
      <c r="H63" s="35">
        <v>0.35480600000000001</v>
      </c>
      <c r="I63" s="35">
        <v>4.4642308599999998</v>
      </c>
      <c r="J63" s="135">
        <v>5.0004988899999994</v>
      </c>
      <c r="K63" s="112">
        <f>I63/J63*100</f>
        <v>89.275709448262674</v>
      </c>
    </row>
    <row r="64" spans="1:11" s="37" customFormat="1">
      <c r="A64" s="47">
        <v>32</v>
      </c>
      <c r="B64" s="50" t="s">
        <v>87</v>
      </c>
      <c r="C64" s="34">
        <v>1</v>
      </c>
      <c r="D64" s="35">
        <v>3</v>
      </c>
      <c r="E64" s="34">
        <v>0</v>
      </c>
      <c r="F64" s="35">
        <v>0</v>
      </c>
      <c r="G64" s="34">
        <v>0</v>
      </c>
      <c r="H64" s="35">
        <v>0</v>
      </c>
      <c r="I64" s="35">
        <v>3</v>
      </c>
      <c r="J64" s="135">
        <v>9.7652400000000004</v>
      </c>
      <c r="K64" s="112">
        <f>I64/J64*100</f>
        <v>30.721211153028495</v>
      </c>
    </row>
    <row r="65" spans="1:11" s="37" customFormat="1">
      <c r="A65" s="47">
        <v>33</v>
      </c>
      <c r="B65" s="50" t="s">
        <v>94</v>
      </c>
      <c r="C65" s="34">
        <v>3</v>
      </c>
      <c r="D65" s="35">
        <v>1.8022258100000002</v>
      </c>
      <c r="E65" s="34">
        <v>0</v>
      </c>
      <c r="F65" s="35">
        <v>0</v>
      </c>
      <c r="G65" s="34">
        <v>18</v>
      </c>
      <c r="H65" s="35">
        <v>0.39515299999999998</v>
      </c>
      <c r="I65" s="35">
        <v>2.19737881</v>
      </c>
      <c r="J65" s="135">
        <v>8.5819908399999996</v>
      </c>
      <c r="K65" s="112">
        <f>I65/J65*100</f>
        <v>25.604534553430032</v>
      </c>
    </row>
    <row r="66" spans="1:11" s="37" customFormat="1">
      <c r="A66" s="47">
        <v>34</v>
      </c>
      <c r="B66" s="50" t="s">
        <v>80</v>
      </c>
      <c r="C66" s="34">
        <v>0</v>
      </c>
      <c r="D66" s="35">
        <v>0</v>
      </c>
      <c r="E66" s="34">
        <v>0</v>
      </c>
      <c r="F66" s="35">
        <v>0</v>
      </c>
      <c r="G66" s="34">
        <v>1</v>
      </c>
      <c r="H66" s="35">
        <v>2.0611000000000002</v>
      </c>
      <c r="I66" s="35">
        <v>2.0611000000000002</v>
      </c>
      <c r="J66" s="135">
        <v>0</v>
      </c>
      <c r="K66" s="112">
        <v>0</v>
      </c>
    </row>
    <row r="67" spans="1:11" s="37" customFormat="1">
      <c r="A67" s="47">
        <v>35</v>
      </c>
      <c r="B67" s="50" t="s">
        <v>98</v>
      </c>
      <c r="C67" s="34">
        <v>0</v>
      </c>
      <c r="D67" s="35">
        <v>0</v>
      </c>
      <c r="E67" s="34">
        <v>0</v>
      </c>
      <c r="F67" s="35">
        <v>0</v>
      </c>
      <c r="G67" s="34">
        <v>4</v>
      </c>
      <c r="H67" s="35">
        <v>2.0260760000000002</v>
      </c>
      <c r="I67" s="35">
        <v>2.0260760000000002</v>
      </c>
      <c r="J67" s="135">
        <v>17.936800000000002</v>
      </c>
      <c r="K67" s="112">
        <f>I67/J67*100</f>
        <v>11.295638017929619</v>
      </c>
    </row>
    <row r="68" spans="1:11" s="37" customFormat="1">
      <c r="A68" s="47">
        <v>36</v>
      </c>
      <c r="B68" s="50" t="s">
        <v>93</v>
      </c>
      <c r="C68" s="34">
        <v>1</v>
      </c>
      <c r="D68" s="35">
        <v>5.0000000000000001E-3</v>
      </c>
      <c r="E68" s="34">
        <v>0</v>
      </c>
      <c r="F68" s="35">
        <v>0</v>
      </c>
      <c r="G68" s="34">
        <v>12</v>
      </c>
      <c r="H68" s="35">
        <v>1.7314659999999999</v>
      </c>
      <c r="I68" s="35">
        <v>1.7364659999999998</v>
      </c>
      <c r="J68" s="135">
        <v>0.56506893000000002</v>
      </c>
      <c r="K68" s="112">
        <f>I68/J68*100</f>
        <v>307.30162424608972</v>
      </c>
    </row>
    <row r="69" spans="1:11" s="37" customFormat="1">
      <c r="A69" s="47">
        <v>37</v>
      </c>
      <c r="B69" s="50" t="s">
        <v>108</v>
      </c>
      <c r="C69" s="34">
        <v>2</v>
      </c>
      <c r="D69" s="35">
        <v>0.13</v>
      </c>
      <c r="E69" s="34">
        <v>1</v>
      </c>
      <c r="F69" s="35">
        <v>1.4</v>
      </c>
      <c r="G69" s="34">
        <v>1</v>
      </c>
      <c r="H69" s="35">
        <v>0.20131060000000001</v>
      </c>
      <c r="I69" s="35">
        <v>1.7313105999999998</v>
      </c>
      <c r="J69" s="135">
        <v>7.1277999999999994E-2</v>
      </c>
      <c r="K69" s="112">
        <f>I69/J69*100</f>
        <v>2428.9550773029546</v>
      </c>
    </row>
    <row r="70" spans="1:11" s="37" customFormat="1">
      <c r="A70" s="47">
        <v>38</v>
      </c>
      <c r="B70" s="50" t="s">
        <v>85</v>
      </c>
      <c r="C70" s="34">
        <v>1</v>
      </c>
      <c r="D70" s="35">
        <v>0.2</v>
      </c>
      <c r="E70" s="34">
        <v>0</v>
      </c>
      <c r="F70" s="35">
        <v>0</v>
      </c>
      <c r="G70" s="34">
        <v>3</v>
      </c>
      <c r="H70" s="35">
        <v>1.4608350000000001</v>
      </c>
      <c r="I70" s="35">
        <v>1.6608350000000001</v>
      </c>
      <c r="J70" s="135">
        <v>107.55074046999999</v>
      </c>
      <c r="K70" s="112">
        <f>I70/J70*100</f>
        <v>1.5442339055427241</v>
      </c>
    </row>
    <row r="71" spans="1:11" s="37" customFormat="1">
      <c r="A71" s="47">
        <v>39</v>
      </c>
      <c r="B71" s="50" t="s">
        <v>132</v>
      </c>
      <c r="C71" s="34">
        <v>2</v>
      </c>
      <c r="D71" s="35">
        <v>0.02</v>
      </c>
      <c r="E71" s="34">
        <v>0</v>
      </c>
      <c r="F71" s="35">
        <v>0</v>
      </c>
      <c r="G71" s="34">
        <v>5</v>
      </c>
      <c r="H71" s="35">
        <v>1.222701</v>
      </c>
      <c r="I71" s="35">
        <v>1.2427010000000001</v>
      </c>
      <c r="J71" s="135">
        <v>0.18198399999999998</v>
      </c>
      <c r="K71" s="112">
        <f>I71/J71*100</f>
        <v>682.86277914541949</v>
      </c>
    </row>
    <row r="72" spans="1:11" s="37" customFormat="1">
      <c r="A72" s="47">
        <v>40</v>
      </c>
      <c r="B72" s="50" t="s">
        <v>118</v>
      </c>
      <c r="C72" s="34">
        <v>2</v>
      </c>
      <c r="D72" s="35">
        <v>0.14000000000000001</v>
      </c>
      <c r="E72" s="34">
        <v>0</v>
      </c>
      <c r="F72" s="35">
        <v>0</v>
      </c>
      <c r="G72" s="34">
        <v>5</v>
      </c>
      <c r="H72" s="35">
        <v>0.82001055999999994</v>
      </c>
      <c r="I72" s="35">
        <v>0.96001055999999996</v>
      </c>
      <c r="J72" s="135">
        <v>0.52200000000000002</v>
      </c>
      <c r="K72" s="112">
        <f>I72/J72*100</f>
        <v>183.91006896551721</v>
      </c>
    </row>
    <row r="73" spans="1:11" s="37" customFormat="1">
      <c r="A73" s="47">
        <v>41</v>
      </c>
      <c r="B73" s="50" t="s">
        <v>212</v>
      </c>
      <c r="C73" s="34">
        <v>0</v>
      </c>
      <c r="D73" s="35">
        <v>0</v>
      </c>
      <c r="E73" s="34">
        <v>1</v>
      </c>
      <c r="F73" s="35">
        <v>0.82598000000000005</v>
      </c>
      <c r="G73" s="34">
        <v>3</v>
      </c>
      <c r="H73" s="35">
        <v>2.7136E-2</v>
      </c>
      <c r="I73" s="35">
        <v>0.8531160000000001</v>
      </c>
      <c r="J73" s="135">
        <v>5.0376589999999999E-2</v>
      </c>
      <c r="K73" s="112">
        <f>I73/J73*100</f>
        <v>1693.4770694086283</v>
      </c>
    </row>
    <row r="74" spans="1:11" s="37" customFormat="1">
      <c r="A74" s="47">
        <v>42</v>
      </c>
      <c r="B74" s="166" t="s">
        <v>91</v>
      </c>
      <c r="C74" s="34">
        <v>5</v>
      </c>
      <c r="D74" s="35">
        <v>0.70620000000000005</v>
      </c>
      <c r="E74" s="34">
        <v>0</v>
      </c>
      <c r="F74" s="35">
        <v>0</v>
      </c>
      <c r="G74" s="34">
        <v>1</v>
      </c>
      <c r="H74" s="35">
        <v>2.1100000000000001E-2</v>
      </c>
      <c r="I74" s="35">
        <v>0.72730000000000006</v>
      </c>
      <c r="J74" s="135">
        <v>0</v>
      </c>
      <c r="K74" s="112">
        <v>0</v>
      </c>
    </row>
    <row r="75" spans="1:11" s="37" customFormat="1">
      <c r="A75" s="47">
        <v>43</v>
      </c>
      <c r="B75" s="50" t="s">
        <v>96</v>
      </c>
      <c r="C75" s="34">
        <v>0</v>
      </c>
      <c r="D75" s="35">
        <v>0</v>
      </c>
      <c r="E75" s="34">
        <v>3</v>
      </c>
      <c r="F75" s="35">
        <v>0.48968021875000001</v>
      </c>
      <c r="G75" s="34">
        <v>4</v>
      </c>
      <c r="H75" s="35">
        <v>0.22806130000000002</v>
      </c>
      <c r="I75" s="35">
        <v>0.71774151875000003</v>
      </c>
      <c r="J75" s="135">
        <v>0.53972920999999996</v>
      </c>
      <c r="K75" s="112">
        <f>I75/J75*100</f>
        <v>132.98178150298742</v>
      </c>
    </row>
    <row r="76" spans="1:11" s="37" customFormat="1">
      <c r="A76" s="47">
        <v>44</v>
      </c>
      <c r="B76" s="50" t="s">
        <v>125</v>
      </c>
      <c r="C76" s="34">
        <v>1</v>
      </c>
      <c r="D76" s="35">
        <v>3.0000000000000001E-3</v>
      </c>
      <c r="E76" s="34">
        <v>0</v>
      </c>
      <c r="F76" s="35">
        <v>0</v>
      </c>
      <c r="G76" s="34">
        <v>2</v>
      </c>
      <c r="H76" s="35">
        <v>0.55700000000000005</v>
      </c>
      <c r="I76" s="35">
        <v>0.56000000000000005</v>
      </c>
      <c r="J76" s="135">
        <v>3.0000000000000001E-3</v>
      </c>
      <c r="K76" s="112">
        <f>I76/J76*100</f>
        <v>18666.666666666668</v>
      </c>
    </row>
    <row r="77" spans="1:11" s="37" customFormat="1">
      <c r="A77" s="47">
        <v>45</v>
      </c>
      <c r="B77" s="104" t="s">
        <v>141</v>
      </c>
      <c r="C77" s="34">
        <v>0</v>
      </c>
      <c r="D77" s="35">
        <v>0</v>
      </c>
      <c r="E77" s="34">
        <v>0</v>
      </c>
      <c r="F77" s="35">
        <v>0</v>
      </c>
      <c r="G77" s="34">
        <v>1</v>
      </c>
      <c r="H77" s="35">
        <v>0.55457900000000004</v>
      </c>
      <c r="I77" s="35">
        <v>0.55457900000000004</v>
      </c>
      <c r="J77" s="135">
        <v>0</v>
      </c>
      <c r="K77" s="112">
        <v>0</v>
      </c>
    </row>
    <row r="78" spans="1:11" s="37" customFormat="1">
      <c r="A78" s="47">
        <v>46</v>
      </c>
      <c r="B78" s="50" t="s">
        <v>105</v>
      </c>
      <c r="C78" s="34">
        <v>4</v>
      </c>
      <c r="D78" s="35">
        <v>0.40164875</v>
      </c>
      <c r="E78" s="34">
        <v>0</v>
      </c>
      <c r="F78" s="35">
        <v>0</v>
      </c>
      <c r="G78" s="34">
        <v>3</v>
      </c>
      <c r="H78" s="35">
        <v>0.13832127999999999</v>
      </c>
      <c r="I78" s="35">
        <v>0.53997002999999999</v>
      </c>
      <c r="J78" s="135">
        <v>1.1904348</v>
      </c>
      <c r="K78" s="112">
        <f>I78/J78*100</f>
        <v>45.359059563782914</v>
      </c>
    </row>
    <row r="79" spans="1:11" s="37" customFormat="1">
      <c r="A79" s="47">
        <v>47</v>
      </c>
      <c r="B79" s="50" t="s">
        <v>110</v>
      </c>
      <c r="C79" s="34">
        <v>0</v>
      </c>
      <c r="D79" s="35">
        <v>0</v>
      </c>
      <c r="E79" s="34">
        <v>1</v>
      </c>
      <c r="F79" s="35">
        <v>0.08</v>
      </c>
      <c r="G79" s="34">
        <v>2</v>
      </c>
      <c r="H79" s="35">
        <v>0.44120469000000001</v>
      </c>
      <c r="I79" s="35">
        <v>0.52120469000000003</v>
      </c>
      <c r="J79" s="135">
        <v>1.2296520950000001</v>
      </c>
      <c r="K79" s="112">
        <f>I79/J79*100</f>
        <v>42.386354003650112</v>
      </c>
    </row>
    <row r="80" spans="1:11" s="37" customFormat="1">
      <c r="A80" s="47">
        <v>48</v>
      </c>
      <c r="B80" s="50" t="s">
        <v>127</v>
      </c>
      <c r="C80" s="34">
        <v>0</v>
      </c>
      <c r="D80" s="35">
        <v>0</v>
      </c>
      <c r="E80" s="34">
        <v>0</v>
      </c>
      <c r="F80" s="35">
        <v>0</v>
      </c>
      <c r="G80" s="34">
        <v>2</v>
      </c>
      <c r="H80" s="35">
        <v>0.48156981999999998</v>
      </c>
      <c r="I80" s="35">
        <v>0.48156981999999998</v>
      </c>
      <c r="J80" s="135">
        <v>0.29011596999999995</v>
      </c>
      <c r="K80" s="112">
        <f>I80/J80*100</f>
        <v>165.9921789207261</v>
      </c>
    </row>
    <row r="81" spans="1:11" s="37" customFormat="1">
      <c r="A81" s="47">
        <v>49</v>
      </c>
      <c r="B81" s="50" t="s">
        <v>144</v>
      </c>
      <c r="C81" s="34">
        <v>1</v>
      </c>
      <c r="D81" s="35">
        <v>4.2999999999999997E-2</v>
      </c>
      <c r="E81" s="34">
        <v>0</v>
      </c>
      <c r="F81" s="35">
        <v>0</v>
      </c>
      <c r="G81" s="34">
        <v>1</v>
      </c>
      <c r="H81" s="35">
        <v>0.28581107</v>
      </c>
      <c r="I81" s="35">
        <v>0.32881106999999998</v>
      </c>
      <c r="J81" s="135">
        <v>0.13477700000000001</v>
      </c>
      <c r="K81" s="112">
        <f>I81/J81*100</f>
        <v>243.96675248744216</v>
      </c>
    </row>
    <row r="82" spans="1:11" s="37" customFormat="1">
      <c r="A82" s="47">
        <v>50</v>
      </c>
      <c r="B82" s="50" t="s">
        <v>106</v>
      </c>
      <c r="C82" s="34">
        <v>0</v>
      </c>
      <c r="D82" s="35">
        <v>0</v>
      </c>
      <c r="E82" s="34">
        <v>0</v>
      </c>
      <c r="F82" s="35">
        <v>0</v>
      </c>
      <c r="G82" s="34">
        <v>1</v>
      </c>
      <c r="H82" s="35">
        <v>0.30906</v>
      </c>
      <c r="I82" s="35">
        <v>0.30906</v>
      </c>
      <c r="J82" s="135">
        <v>0.69575500000000001</v>
      </c>
      <c r="K82" s="112">
        <v>0</v>
      </c>
    </row>
    <row r="83" spans="1:11" s="37" customFormat="1">
      <c r="A83" s="47">
        <v>51</v>
      </c>
      <c r="B83" s="50" t="s">
        <v>130</v>
      </c>
      <c r="C83" s="34">
        <v>2</v>
      </c>
      <c r="D83" s="35">
        <v>4.6795000000000003E-2</v>
      </c>
      <c r="E83" s="34">
        <v>0</v>
      </c>
      <c r="F83" s="35">
        <v>0</v>
      </c>
      <c r="G83" s="34">
        <v>1</v>
      </c>
      <c r="H83" s="35">
        <v>0.26086999999999999</v>
      </c>
      <c r="I83" s="35">
        <v>0.30766499999999997</v>
      </c>
      <c r="J83" s="135">
        <v>0</v>
      </c>
      <c r="K83" s="112">
        <v>0</v>
      </c>
    </row>
    <row r="84" spans="1:11" s="37" customFormat="1">
      <c r="A84" s="47">
        <v>52</v>
      </c>
      <c r="B84" s="50" t="s">
        <v>210</v>
      </c>
      <c r="C84" s="34">
        <v>1</v>
      </c>
      <c r="D84" s="35">
        <v>0.3</v>
      </c>
      <c r="E84" s="34">
        <v>0</v>
      </c>
      <c r="F84" s="35">
        <v>0</v>
      </c>
      <c r="G84" s="34">
        <v>0</v>
      </c>
      <c r="H84" s="35">
        <v>0</v>
      </c>
      <c r="I84" s="35">
        <v>0.3</v>
      </c>
      <c r="J84" s="135">
        <v>6.5489999999999995</v>
      </c>
      <c r="K84" s="112">
        <f>I84/J84*100</f>
        <v>4.5808520384791569</v>
      </c>
    </row>
    <row r="85" spans="1:11" s="37" customFormat="1">
      <c r="A85" s="47">
        <v>53</v>
      </c>
      <c r="B85" s="50" t="s">
        <v>140</v>
      </c>
      <c r="C85" s="34">
        <v>0</v>
      </c>
      <c r="D85" s="35">
        <v>0</v>
      </c>
      <c r="E85" s="34">
        <v>0</v>
      </c>
      <c r="F85" s="35">
        <v>0</v>
      </c>
      <c r="G85" s="34">
        <v>1</v>
      </c>
      <c r="H85" s="35">
        <v>0.297871</v>
      </c>
      <c r="I85" s="35">
        <v>0.297871</v>
      </c>
      <c r="J85" s="135">
        <v>0</v>
      </c>
      <c r="K85" s="112">
        <v>0</v>
      </c>
    </row>
    <row r="86" spans="1:11" s="37" customFormat="1">
      <c r="A86" s="47">
        <v>54</v>
      </c>
      <c r="B86" s="50" t="s">
        <v>104</v>
      </c>
      <c r="C86" s="34">
        <v>0</v>
      </c>
      <c r="D86" s="35">
        <v>0</v>
      </c>
      <c r="E86" s="34">
        <v>0</v>
      </c>
      <c r="F86" s="35">
        <v>0</v>
      </c>
      <c r="G86" s="34">
        <v>1</v>
      </c>
      <c r="H86" s="35">
        <v>0.25151373999999999</v>
      </c>
      <c r="I86" s="35">
        <v>0.25151373999999999</v>
      </c>
      <c r="J86" s="135">
        <v>0</v>
      </c>
      <c r="K86" s="112">
        <v>0</v>
      </c>
    </row>
    <row r="87" spans="1:11" s="37" customFormat="1">
      <c r="A87" s="47">
        <v>55</v>
      </c>
      <c r="B87" s="50" t="s">
        <v>112</v>
      </c>
      <c r="C87" s="34">
        <v>1</v>
      </c>
      <c r="D87" s="35">
        <v>0.01</v>
      </c>
      <c r="E87" s="34">
        <v>1</v>
      </c>
      <c r="F87" s="35">
        <v>-4.02E-2</v>
      </c>
      <c r="G87" s="34">
        <v>2</v>
      </c>
      <c r="H87" s="35">
        <v>0.25801299999999999</v>
      </c>
      <c r="I87" s="35">
        <v>0.22781299999999999</v>
      </c>
      <c r="J87" s="135">
        <v>0.22913327999999999</v>
      </c>
      <c r="K87" s="112">
        <f>I87/J87*100</f>
        <v>99.423793872282545</v>
      </c>
    </row>
    <row r="88" spans="1:11" s="37" customFormat="1">
      <c r="A88" s="47">
        <v>56</v>
      </c>
      <c r="B88" s="50" t="s">
        <v>247</v>
      </c>
      <c r="C88" s="34">
        <v>1</v>
      </c>
      <c r="D88" s="35">
        <v>0.01</v>
      </c>
      <c r="E88" s="34">
        <v>0</v>
      </c>
      <c r="F88" s="35">
        <v>0</v>
      </c>
      <c r="G88" s="34">
        <v>2</v>
      </c>
      <c r="H88" s="35">
        <v>0.18685099999999999</v>
      </c>
      <c r="I88" s="35">
        <v>0.196851</v>
      </c>
      <c r="J88" s="135">
        <v>8.6999999999999994E-2</v>
      </c>
      <c r="K88" s="112">
        <f>I88/J88*100</f>
        <v>226.26551724137931</v>
      </c>
    </row>
    <row r="89" spans="1:11" s="37" customFormat="1">
      <c r="A89" s="47">
        <v>57</v>
      </c>
      <c r="B89" s="50" t="s">
        <v>116</v>
      </c>
      <c r="C89" s="34">
        <v>1</v>
      </c>
      <c r="D89" s="35">
        <v>0.03</v>
      </c>
      <c r="E89" s="34">
        <v>0</v>
      </c>
      <c r="F89" s="35">
        <v>0</v>
      </c>
      <c r="G89" s="34">
        <v>2</v>
      </c>
      <c r="H89" s="35">
        <v>0.14612923999999999</v>
      </c>
      <c r="I89" s="35">
        <v>0.17612923999999999</v>
      </c>
      <c r="J89" s="135">
        <v>0</v>
      </c>
      <c r="K89" s="112">
        <v>0</v>
      </c>
    </row>
    <row r="90" spans="1:11" s="37" customFormat="1">
      <c r="A90" s="47">
        <v>58</v>
      </c>
      <c r="B90" s="50" t="s">
        <v>253</v>
      </c>
      <c r="C90" s="34">
        <v>0</v>
      </c>
      <c r="D90" s="35">
        <v>0</v>
      </c>
      <c r="E90" s="34">
        <v>0</v>
      </c>
      <c r="F90" s="35">
        <v>0</v>
      </c>
      <c r="G90" s="34">
        <v>1</v>
      </c>
      <c r="H90" s="35">
        <v>0.16863500000000001</v>
      </c>
      <c r="I90" s="35">
        <v>0.16863500000000001</v>
      </c>
      <c r="J90" s="135">
        <v>0.444247</v>
      </c>
      <c r="K90" s="112">
        <f>I90/J90*100</f>
        <v>37.959738613879217</v>
      </c>
    </row>
    <row r="91" spans="1:11" s="37" customFormat="1">
      <c r="A91" s="47">
        <v>59</v>
      </c>
      <c r="B91" s="50" t="s">
        <v>275</v>
      </c>
      <c r="C91" s="34">
        <v>0</v>
      </c>
      <c r="D91" s="35">
        <v>0</v>
      </c>
      <c r="E91" s="34">
        <v>0</v>
      </c>
      <c r="F91" s="35">
        <v>0</v>
      </c>
      <c r="G91" s="34">
        <v>1</v>
      </c>
      <c r="H91" s="35">
        <v>0.168492</v>
      </c>
      <c r="I91" s="35">
        <v>0.168492</v>
      </c>
      <c r="J91" s="135">
        <v>0.13035861000000001</v>
      </c>
      <c r="K91" s="112">
        <v>0</v>
      </c>
    </row>
    <row r="92" spans="1:11" s="37" customFormat="1">
      <c r="A92" s="47">
        <v>60</v>
      </c>
      <c r="B92" s="50" t="s">
        <v>282</v>
      </c>
      <c r="C92" s="34">
        <v>0</v>
      </c>
      <c r="D92" s="35">
        <v>0</v>
      </c>
      <c r="E92" s="34">
        <v>0</v>
      </c>
      <c r="F92" s="35">
        <v>0</v>
      </c>
      <c r="G92" s="34">
        <v>1</v>
      </c>
      <c r="H92" s="35">
        <v>0.152173</v>
      </c>
      <c r="I92" s="35">
        <v>0.152173</v>
      </c>
      <c r="J92" s="135">
        <v>0.42543900000000001</v>
      </c>
      <c r="K92" s="112">
        <f>I92/J92*100</f>
        <v>35.768465044342435</v>
      </c>
    </row>
    <row r="93" spans="1:11" s="37" customFormat="1">
      <c r="A93" s="47">
        <v>61</v>
      </c>
      <c r="B93" s="50" t="s">
        <v>321</v>
      </c>
      <c r="C93" s="34">
        <v>0</v>
      </c>
      <c r="D93" s="35">
        <v>0</v>
      </c>
      <c r="E93" s="34">
        <v>0</v>
      </c>
      <c r="F93" s="35">
        <v>0</v>
      </c>
      <c r="G93" s="34">
        <v>1</v>
      </c>
      <c r="H93" s="35">
        <v>0.14926800000000001</v>
      </c>
      <c r="I93" s="35">
        <v>0.14926800000000001</v>
      </c>
      <c r="J93" s="135">
        <v>0.13900000000000001</v>
      </c>
      <c r="K93" s="112">
        <v>0</v>
      </c>
    </row>
    <row r="94" spans="1:11" s="37" customFormat="1">
      <c r="A94" s="47">
        <v>62</v>
      </c>
      <c r="B94" s="50" t="s">
        <v>135</v>
      </c>
      <c r="C94" s="34">
        <v>0</v>
      </c>
      <c r="D94" s="35">
        <v>0</v>
      </c>
      <c r="E94" s="34">
        <v>0</v>
      </c>
      <c r="F94" s="35">
        <v>0</v>
      </c>
      <c r="G94" s="34">
        <v>1</v>
      </c>
      <c r="H94" s="35">
        <v>0.13958999999999999</v>
      </c>
      <c r="I94" s="35">
        <v>0.13958999999999999</v>
      </c>
      <c r="J94" s="135">
        <v>0</v>
      </c>
      <c r="K94" s="112">
        <v>0</v>
      </c>
    </row>
    <row r="95" spans="1:11" s="37" customFormat="1">
      <c r="A95" s="47">
        <v>63</v>
      </c>
      <c r="B95" s="50" t="s">
        <v>229</v>
      </c>
      <c r="C95" s="34">
        <v>0</v>
      </c>
      <c r="D95" s="35">
        <v>0</v>
      </c>
      <c r="E95" s="34">
        <v>0</v>
      </c>
      <c r="F95" s="35">
        <v>0</v>
      </c>
      <c r="G95" s="34">
        <v>1</v>
      </c>
      <c r="H95" s="35">
        <v>0.12766</v>
      </c>
      <c r="I95" s="35">
        <v>0.12766</v>
      </c>
      <c r="J95" s="135">
        <v>0.26086900000000002</v>
      </c>
      <c r="K95" s="112">
        <v>0</v>
      </c>
    </row>
    <row r="96" spans="1:11" s="37" customFormat="1">
      <c r="A96" s="47">
        <v>64</v>
      </c>
      <c r="B96" s="50" t="s">
        <v>121</v>
      </c>
      <c r="C96" s="34">
        <v>1</v>
      </c>
      <c r="D96" s="35">
        <v>0.12698000000000001</v>
      </c>
      <c r="E96" s="34">
        <v>0</v>
      </c>
      <c r="F96" s="35">
        <v>0</v>
      </c>
      <c r="G96" s="34">
        <v>0</v>
      </c>
      <c r="H96" s="35">
        <v>0</v>
      </c>
      <c r="I96" s="35">
        <v>0.12698000000000001</v>
      </c>
      <c r="J96" s="135">
        <v>4.7173E-2</v>
      </c>
      <c r="K96" s="112">
        <f>I96/J96*100</f>
        <v>269.1794034723253</v>
      </c>
    </row>
    <row r="97" spans="1:11" s="37" customFormat="1">
      <c r="A97" s="47">
        <v>65</v>
      </c>
      <c r="B97" s="50" t="s">
        <v>123</v>
      </c>
      <c r="C97" s="34">
        <v>0</v>
      </c>
      <c r="D97" s="35">
        <v>0</v>
      </c>
      <c r="E97" s="34">
        <v>0</v>
      </c>
      <c r="F97" s="35">
        <v>0</v>
      </c>
      <c r="G97" s="34">
        <v>1</v>
      </c>
      <c r="H97" s="35">
        <v>0.106655</v>
      </c>
      <c r="I97" s="35">
        <v>0.106655</v>
      </c>
      <c r="J97" s="135">
        <v>0.20872085000000001</v>
      </c>
      <c r="K97" s="112">
        <v>0</v>
      </c>
    </row>
    <row r="98" spans="1:11" s="37" customFormat="1">
      <c r="A98" s="47">
        <v>66</v>
      </c>
      <c r="B98" s="50" t="s">
        <v>290</v>
      </c>
      <c r="C98" s="34">
        <v>1</v>
      </c>
      <c r="D98" s="35">
        <v>0.01</v>
      </c>
      <c r="E98" s="34">
        <v>0</v>
      </c>
      <c r="F98" s="35">
        <v>0</v>
      </c>
      <c r="G98" s="34">
        <v>1</v>
      </c>
      <c r="H98" s="35">
        <v>8.0696000000000004E-2</v>
      </c>
      <c r="I98" s="35">
        <v>9.0695999999999999E-2</v>
      </c>
      <c r="J98" s="135">
        <v>0.36241762450250908</v>
      </c>
      <c r="K98" s="112">
        <f>I98/J98*100</f>
        <v>25.025273018799364</v>
      </c>
    </row>
    <row r="99" spans="1:11" s="37" customFormat="1">
      <c r="A99" s="47">
        <v>67</v>
      </c>
      <c r="B99" s="50" t="s">
        <v>114</v>
      </c>
      <c r="C99" s="34">
        <v>1</v>
      </c>
      <c r="D99" s="35">
        <v>0.05</v>
      </c>
      <c r="E99" s="34">
        <v>0</v>
      </c>
      <c r="F99" s="35">
        <v>0</v>
      </c>
      <c r="G99" s="34">
        <v>1</v>
      </c>
      <c r="H99" s="35">
        <v>4.0355000000000002E-2</v>
      </c>
      <c r="I99" s="35">
        <v>9.0355000000000005E-2</v>
      </c>
      <c r="J99" s="135">
        <v>1.4775940300000001</v>
      </c>
      <c r="K99" s="112">
        <f>I99/J99*100</f>
        <v>6.1150084641313818</v>
      </c>
    </row>
    <row r="100" spans="1:11" s="37" customFormat="1">
      <c r="A100" s="47">
        <v>68</v>
      </c>
      <c r="B100" s="50" t="s">
        <v>120</v>
      </c>
      <c r="C100" s="34">
        <v>1</v>
      </c>
      <c r="D100" s="35">
        <v>2E-3</v>
      </c>
      <c r="E100" s="34">
        <v>0</v>
      </c>
      <c r="F100" s="35">
        <v>0</v>
      </c>
      <c r="G100" s="34">
        <v>1</v>
      </c>
      <c r="H100" s="35">
        <v>8.3720000000000003E-2</v>
      </c>
      <c r="I100" s="35">
        <v>8.5720000000000005E-2</v>
      </c>
      <c r="J100" s="135">
        <v>12.488317</v>
      </c>
      <c r="K100" s="112">
        <f>I100/J100*100</f>
        <v>0.68640153833378836</v>
      </c>
    </row>
    <row r="101" spans="1:11" s="37" customFormat="1">
      <c r="A101" s="47">
        <v>69</v>
      </c>
      <c r="B101" s="50" t="s">
        <v>136</v>
      </c>
      <c r="C101" s="34">
        <v>0</v>
      </c>
      <c r="D101" s="35">
        <v>0</v>
      </c>
      <c r="E101" s="34">
        <v>0</v>
      </c>
      <c r="F101" s="35">
        <v>0</v>
      </c>
      <c r="G101" s="34">
        <v>2</v>
      </c>
      <c r="H101" s="35">
        <v>6.7290950000000002E-2</v>
      </c>
      <c r="I101" s="35">
        <v>6.7290950000000002E-2</v>
      </c>
      <c r="J101" s="135">
        <v>0</v>
      </c>
      <c r="K101" s="112">
        <v>0</v>
      </c>
    </row>
    <row r="102" spans="1:11" s="37" customFormat="1">
      <c r="A102" s="47">
        <v>70</v>
      </c>
      <c r="B102" s="50" t="s">
        <v>90</v>
      </c>
      <c r="C102" s="34">
        <v>0</v>
      </c>
      <c r="D102" s="35">
        <v>0</v>
      </c>
      <c r="E102" s="34">
        <v>0</v>
      </c>
      <c r="F102" s="35">
        <v>0</v>
      </c>
      <c r="G102" s="34">
        <v>1</v>
      </c>
      <c r="H102" s="35">
        <v>5.0810859999999999E-2</v>
      </c>
      <c r="I102" s="35">
        <v>5.0810859999999999E-2</v>
      </c>
      <c r="J102" s="135">
        <v>0.43258208000000004</v>
      </c>
      <c r="K102" s="112">
        <v>0</v>
      </c>
    </row>
    <row r="103" spans="1:11" s="37" customFormat="1">
      <c r="A103" s="47">
        <v>71</v>
      </c>
      <c r="B103" s="50" t="s">
        <v>240</v>
      </c>
      <c r="C103" s="34">
        <v>1</v>
      </c>
      <c r="D103" s="35">
        <v>4.2070000000000003E-2</v>
      </c>
      <c r="E103" s="34">
        <v>0</v>
      </c>
      <c r="F103" s="35">
        <v>0</v>
      </c>
      <c r="G103" s="34">
        <v>1</v>
      </c>
      <c r="H103" s="35">
        <v>4.2640000000000004E-3</v>
      </c>
      <c r="I103" s="35">
        <v>4.6334E-2</v>
      </c>
      <c r="J103" s="135">
        <v>0</v>
      </c>
      <c r="K103" s="112">
        <v>0</v>
      </c>
    </row>
    <row r="104" spans="1:11" s="37" customFormat="1">
      <c r="A104" s="47">
        <v>72</v>
      </c>
      <c r="B104" s="50" t="s">
        <v>291</v>
      </c>
      <c r="C104" s="34">
        <v>0</v>
      </c>
      <c r="D104" s="35">
        <v>0</v>
      </c>
      <c r="E104" s="34">
        <v>0</v>
      </c>
      <c r="F104" s="35">
        <v>0</v>
      </c>
      <c r="G104" s="34">
        <v>1</v>
      </c>
      <c r="H104" s="35">
        <v>4.4485870000000004E-2</v>
      </c>
      <c r="I104" s="35">
        <v>4.4485870000000004E-2</v>
      </c>
      <c r="J104" s="135">
        <v>0</v>
      </c>
      <c r="K104" s="112">
        <v>0</v>
      </c>
    </row>
    <row r="105" spans="1:11" s="37" customFormat="1">
      <c r="A105" s="47">
        <v>73</v>
      </c>
      <c r="B105" s="50" t="s">
        <v>255</v>
      </c>
      <c r="C105" s="34">
        <v>0</v>
      </c>
      <c r="D105" s="35">
        <v>0</v>
      </c>
      <c r="E105" s="34">
        <v>0</v>
      </c>
      <c r="F105" s="35">
        <v>0</v>
      </c>
      <c r="G105" s="34">
        <v>1</v>
      </c>
      <c r="H105" s="35">
        <v>4.2553000000000001E-2</v>
      </c>
      <c r="I105" s="35">
        <v>4.2553000000000001E-2</v>
      </c>
      <c r="J105" s="135">
        <v>0</v>
      </c>
      <c r="K105" s="112">
        <v>0</v>
      </c>
    </row>
    <row r="106" spans="1:11" s="37" customFormat="1">
      <c r="A106" s="47">
        <v>74</v>
      </c>
      <c r="B106" s="50" t="s">
        <v>72</v>
      </c>
      <c r="C106" s="34">
        <v>1</v>
      </c>
      <c r="D106" s="35">
        <v>0.01</v>
      </c>
      <c r="E106" s="34">
        <v>0</v>
      </c>
      <c r="F106" s="35">
        <v>0</v>
      </c>
      <c r="G106" s="34">
        <v>1</v>
      </c>
      <c r="H106" s="35">
        <v>0.02</v>
      </c>
      <c r="I106" s="35">
        <v>0.03</v>
      </c>
      <c r="J106" s="135">
        <v>2.617E-3</v>
      </c>
      <c r="K106" s="112">
        <v>0</v>
      </c>
    </row>
    <row r="107" spans="1:11" s="37" customFormat="1">
      <c r="A107" s="47">
        <v>75</v>
      </c>
      <c r="B107" s="50" t="s">
        <v>142</v>
      </c>
      <c r="C107" s="34">
        <v>0</v>
      </c>
      <c r="D107" s="35">
        <v>0</v>
      </c>
      <c r="E107" s="34">
        <v>0</v>
      </c>
      <c r="F107" s="35">
        <v>0</v>
      </c>
      <c r="G107" s="34">
        <v>1</v>
      </c>
      <c r="H107" s="35">
        <v>2.0833000000000001E-2</v>
      </c>
      <c r="I107" s="35">
        <v>2.0833000000000001E-2</v>
      </c>
      <c r="J107" s="135">
        <v>0</v>
      </c>
      <c r="K107" s="112">
        <v>0</v>
      </c>
    </row>
    <row r="108" spans="1:11" s="37" customFormat="1">
      <c r="A108" s="47">
        <v>76</v>
      </c>
      <c r="B108" s="50" t="s">
        <v>137</v>
      </c>
      <c r="C108" s="34">
        <v>0</v>
      </c>
      <c r="D108" s="35">
        <v>0</v>
      </c>
      <c r="E108" s="34">
        <v>0</v>
      </c>
      <c r="F108" s="35">
        <v>0</v>
      </c>
      <c r="G108" s="34">
        <v>1</v>
      </c>
      <c r="H108" s="35">
        <v>1.2803999999999999E-2</v>
      </c>
      <c r="I108" s="35">
        <v>1.2803999999999999E-2</v>
      </c>
      <c r="J108" s="135">
        <v>0.35599999999999998</v>
      </c>
      <c r="K108" s="112">
        <f>I108/J108*100</f>
        <v>3.5966292134831463</v>
      </c>
    </row>
    <row r="109" spans="1:11" s="37" customFormat="1">
      <c r="A109" s="47">
        <v>77</v>
      </c>
      <c r="B109" s="50" t="s">
        <v>235</v>
      </c>
      <c r="C109" s="34">
        <v>0</v>
      </c>
      <c r="D109" s="35">
        <v>0</v>
      </c>
      <c r="E109" s="34">
        <v>0</v>
      </c>
      <c r="F109" s="35">
        <v>0</v>
      </c>
      <c r="G109" s="34">
        <v>1</v>
      </c>
      <c r="H109" s="35">
        <v>1.2205049999999999E-2</v>
      </c>
      <c r="I109" s="35">
        <v>1.2205049999999999E-2</v>
      </c>
      <c r="J109" s="135">
        <v>0</v>
      </c>
      <c r="K109" s="112">
        <v>0</v>
      </c>
    </row>
    <row r="110" spans="1:11" s="37" customFormat="1">
      <c r="A110" s="47">
        <v>78</v>
      </c>
      <c r="B110" s="50" t="s">
        <v>273</v>
      </c>
      <c r="C110" s="34">
        <v>1</v>
      </c>
      <c r="D110" s="35">
        <v>0.01</v>
      </c>
      <c r="E110" s="34">
        <v>0</v>
      </c>
      <c r="F110" s="35">
        <v>0</v>
      </c>
      <c r="G110" s="34">
        <v>0</v>
      </c>
      <c r="H110" s="35">
        <v>0</v>
      </c>
      <c r="I110" s="35">
        <v>0.01</v>
      </c>
      <c r="J110" s="135">
        <v>0.1</v>
      </c>
      <c r="K110" s="112">
        <f>I110/J110*100</f>
        <v>10</v>
      </c>
    </row>
    <row r="111" spans="1:11" s="37" customFormat="1">
      <c r="A111" s="47">
        <v>79</v>
      </c>
      <c r="B111" s="50" t="s">
        <v>238</v>
      </c>
      <c r="C111" s="34">
        <v>1</v>
      </c>
      <c r="D111" s="35">
        <v>0.01</v>
      </c>
      <c r="E111" s="34">
        <v>0</v>
      </c>
      <c r="F111" s="35">
        <v>0</v>
      </c>
      <c r="G111" s="34">
        <v>0</v>
      </c>
      <c r="H111" s="35">
        <v>0</v>
      </c>
      <c r="I111" s="35">
        <v>0.01</v>
      </c>
      <c r="J111" s="135">
        <v>0</v>
      </c>
      <c r="K111" s="112">
        <v>0</v>
      </c>
    </row>
    <row r="112" spans="1:11" s="37" customFormat="1">
      <c r="A112" s="47">
        <v>80</v>
      </c>
      <c r="B112" s="50" t="s">
        <v>239</v>
      </c>
      <c r="C112" s="34">
        <v>0</v>
      </c>
      <c r="D112" s="35">
        <v>0</v>
      </c>
      <c r="E112" s="34">
        <v>0</v>
      </c>
      <c r="F112" s="35">
        <v>0</v>
      </c>
      <c r="G112" s="34">
        <v>1</v>
      </c>
      <c r="H112" s="35">
        <v>8.7912000000000007E-3</v>
      </c>
      <c r="I112" s="35">
        <v>8.7912000000000007E-3</v>
      </c>
      <c r="J112" s="135">
        <v>0</v>
      </c>
      <c r="K112" s="112">
        <v>0</v>
      </c>
    </row>
    <row r="113" spans="1:13" s="37" customFormat="1">
      <c r="A113" s="47">
        <v>81</v>
      </c>
      <c r="B113" s="50" t="s">
        <v>119</v>
      </c>
      <c r="C113" s="34">
        <v>1</v>
      </c>
      <c r="D113" s="35">
        <v>4.3E-3</v>
      </c>
      <c r="E113" s="34">
        <v>0</v>
      </c>
      <c r="F113" s="35">
        <v>0</v>
      </c>
      <c r="G113" s="34">
        <v>0</v>
      </c>
      <c r="H113" s="35">
        <v>0</v>
      </c>
      <c r="I113" s="35">
        <v>4.3E-3</v>
      </c>
      <c r="J113" s="135">
        <v>1.12608694</v>
      </c>
      <c r="K113" s="112">
        <f>I113/J113*100</f>
        <v>0.38185328745576252</v>
      </c>
    </row>
    <row r="114" spans="1:13" s="37" customFormat="1">
      <c r="A114" s="47">
        <v>82</v>
      </c>
      <c r="B114" s="50" t="s">
        <v>102</v>
      </c>
      <c r="C114" s="34">
        <v>0</v>
      </c>
      <c r="D114" s="35">
        <v>0</v>
      </c>
      <c r="E114" s="34">
        <v>1</v>
      </c>
      <c r="F114" s="35">
        <v>-0.6</v>
      </c>
      <c r="G114" s="34">
        <v>0</v>
      </c>
      <c r="H114" s="35">
        <v>0</v>
      </c>
      <c r="I114" s="35">
        <v>-0.6</v>
      </c>
      <c r="J114" s="135">
        <v>0</v>
      </c>
      <c r="K114" s="112">
        <v>0</v>
      </c>
    </row>
    <row r="115" spans="1:13" s="41" customFormat="1" ht="12.75">
      <c r="A115" s="188" t="s">
        <v>62</v>
      </c>
      <c r="B115" s="189"/>
      <c r="C115" s="39">
        <f>SUM(C33:C114)</f>
        <v>962</v>
      </c>
      <c r="D115" s="40">
        <f>SUM(D33:D114)</f>
        <v>5261.3743686600028</v>
      </c>
      <c r="E115" s="39">
        <f>SUM(E33:E114)</f>
        <v>485</v>
      </c>
      <c r="F115" s="40">
        <f>SUM(F33:F114)</f>
        <v>2279.66120832461</v>
      </c>
      <c r="G115" s="39">
        <f>SUM(G33:G114)</f>
        <v>1278</v>
      </c>
      <c r="H115" s="40">
        <f>SUM(H33:H114)</f>
        <v>3315.2686091500004</v>
      </c>
      <c r="I115" s="40">
        <f>SUM(I33:I114)</f>
        <v>10856.30418613461</v>
      </c>
      <c r="J115" s="109"/>
      <c r="K115" s="113">
        <f>'thang 5'!E10/'thang 5'!D10*100</f>
        <v>92.703450977483854</v>
      </c>
    </row>
    <row r="116" spans="1:13" s="45" customFormat="1" ht="12.75">
      <c r="A116" s="42"/>
      <c r="B116" s="42"/>
      <c r="C116" s="43"/>
      <c r="D116" s="44"/>
      <c r="E116" s="43"/>
      <c r="F116" s="44"/>
      <c r="G116" s="43"/>
      <c r="H116" s="44"/>
      <c r="I116" s="44"/>
      <c r="J116" s="44"/>
      <c r="K116" s="114"/>
    </row>
    <row r="117" spans="1:13" ht="15.75">
      <c r="A117" s="184" t="s">
        <v>319</v>
      </c>
      <c r="B117" s="184"/>
      <c r="C117" s="184"/>
      <c r="D117" s="184"/>
      <c r="E117" s="184"/>
      <c r="F117" s="184"/>
      <c r="G117" s="184"/>
      <c r="H117" s="184"/>
      <c r="I117" s="184"/>
      <c r="J117" s="184"/>
      <c r="K117" s="184"/>
    </row>
    <row r="118" spans="1:13">
      <c r="A118" s="185" t="str">
        <f>A6</f>
        <v>Tính từ 01/01/2023 đến 20/05/2023</v>
      </c>
      <c r="B118" s="185"/>
      <c r="C118" s="185"/>
      <c r="D118" s="185"/>
      <c r="E118" s="185"/>
      <c r="F118" s="185"/>
      <c r="G118" s="185"/>
      <c r="H118" s="185"/>
      <c r="I118" s="185"/>
      <c r="J118" s="185"/>
      <c r="K118" s="185"/>
    </row>
    <row r="119" spans="1:13" ht="18.75" customHeight="1"/>
    <row r="120" spans="1:13" ht="51">
      <c r="A120" s="27" t="s">
        <v>1</v>
      </c>
      <c r="B120" s="30" t="s">
        <v>145</v>
      </c>
      <c r="C120" s="30" t="s">
        <v>37</v>
      </c>
      <c r="D120" s="30" t="s">
        <v>38</v>
      </c>
      <c r="E120" s="30" t="s">
        <v>39</v>
      </c>
      <c r="F120" s="30" t="s">
        <v>40</v>
      </c>
      <c r="G120" s="30" t="s">
        <v>41</v>
      </c>
      <c r="H120" s="30" t="s">
        <v>42</v>
      </c>
      <c r="I120" s="30" t="s">
        <v>43</v>
      </c>
      <c r="J120" s="30" t="s">
        <v>322</v>
      </c>
      <c r="K120" s="111" t="s">
        <v>289</v>
      </c>
    </row>
    <row r="121" spans="1:13" s="37" customFormat="1" ht="14.25" customHeight="1">
      <c r="A121" s="47">
        <v>1</v>
      </c>
      <c r="B121" s="35" t="s">
        <v>149</v>
      </c>
      <c r="C121" s="34">
        <v>146</v>
      </c>
      <c r="D121" s="35">
        <v>48.387857639999993</v>
      </c>
      <c r="E121" s="34">
        <v>71</v>
      </c>
      <c r="F121" s="35">
        <v>199.73389168750001</v>
      </c>
      <c r="G121" s="34">
        <v>144</v>
      </c>
      <c r="H121" s="35">
        <v>1616.9638300199992</v>
      </c>
      <c r="I121" s="35">
        <v>1865.0855793474993</v>
      </c>
      <c r="J121" s="35">
        <v>691.18390700434611</v>
      </c>
      <c r="K121" s="112">
        <f t="shared" ref="K121:K146" si="2">I121/J121*100</f>
        <v>269.83926570729199</v>
      </c>
      <c r="L121" s="37">
        <f>I121/$I$115*100</f>
        <v>17.179746876745938</v>
      </c>
      <c r="M121" s="37">
        <f>C123/C115*100</f>
        <v>38.877338877338879</v>
      </c>
    </row>
    <row r="122" spans="1:13" s="37" customFormat="1" ht="14.25" customHeight="1">
      <c r="A122" s="47">
        <v>2</v>
      </c>
      <c r="B122" s="35" t="s">
        <v>159</v>
      </c>
      <c r="C122" s="34">
        <v>22</v>
      </c>
      <c r="D122" s="35">
        <v>953.64620600000001</v>
      </c>
      <c r="E122" s="34">
        <v>11</v>
      </c>
      <c r="F122" s="35">
        <v>52.144902999999999</v>
      </c>
      <c r="G122" s="34">
        <v>15</v>
      </c>
      <c r="H122" s="35">
        <v>10.929546770000002</v>
      </c>
      <c r="I122" s="35">
        <v>1016.72065577</v>
      </c>
      <c r="J122" s="35">
        <v>413.80776586000002</v>
      </c>
      <c r="K122" s="112">
        <f t="shared" si="2"/>
        <v>245.69878568059019</v>
      </c>
      <c r="L122" s="37">
        <f t="shared" ref="L122:L124" si="3">I122/$I$115*100</f>
        <v>9.3652557844549822</v>
      </c>
      <c r="M122" s="37">
        <f>E123/E115*100</f>
        <v>24.948453608247423</v>
      </c>
    </row>
    <row r="123" spans="1:13" s="37" customFormat="1" ht="14.25" customHeight="1">
      <c r="A123" s="47">
        <v>3</v>
      </c>
      <c r="B123" s="35" t="s">
        <v>147</v>
      </c>
      <c r="C123" s="34">
        <v>374</v>
      </c>
      <c r="D123" s="35">
        <v>199.83260175999999</v>
      </c>
      <c r="E123" s="34">
        <v>121</v>
      </c>
      <c r="F123" s="35">
        <v>403.34974893359373</v>
      </c>
      <c r="G123" s="34">
        <v>836</v>
      </c>
      <c r="H123" s="35">
        <v>541.10594875000004</v>
      </c>
      <c r="I123" s="35">
        <v>1144.2882994435936</v>
      </c>
      <c r="J123" s="35">
        <v>1323.3135149397654</v>
      </c>
      <c r="K123" s="112">
        <f t="shared" si="2"/>
        <v>86.471443578937482</v>
      </c>
      <c r="L123" s="37">
        <f t="shared" si="3"/>
        <v>10.540311691938854</v>
      </c>
      <c r="M123" s="37">
        <f>G123/G115*100</f>
        <v>65.414710485133014</v>
      </c>
    </row>
    <row r="124" spans="1:13" s="37" customFormat="1" ht="14.25" customHeight="1">
      <c r="A124" s="47">
        <v>4</v>
      </c>
      <c r="B124" s="35" t="s">
        <v>150</v>
      </c>
      <c r="C124" s="34">
        <v>29</v>
      </c>
      <c r="D124" s="35">
        <v>321.03561392</v>
      </c>
      <c r="E124" s="34">
        <v>13</v>
      </c>
      <c r="F124" s="35">
        <v>33.108672328125003</v>
      </c>
      <c r="G124" s="34">
        <v>84</v>
      </c>
      <c r="H124" s="35">
        <v>554.9626700900003</v>
      </c>
      <c r="I124" s="35">
        <v>909.10695633812531</v>
      </c>
      <c r="J124" s="35">
        <v>2520.1761118300001</v>
      </c>
      <c r="K124" s="112">
        <f t="shared" si="2"/>
        <v>36.073151875008712</v>
      </c>
      <c r="L124" s="37">
        <f t="shared" si="3"/>
        <v>8.3740004033712783</v>
      </c>
    </row>
    <row r="125" spans="1:13" s="37" customFormat="1" ht="14.25" customHeight="1">
      <c r="A125" s="47">
        <v>5</v>
      </c>
      <c r="B125" s="35" t="s">
        <v>152</v>
      </c>
      <c r="C125" s="34">
        <v>28</v>
      </c>
      <c r="D125" s="35">
        <v>82.040375170000004</v>
      </c>
      <c r="E125" s="34">
        <v>34</v>
      </c>
      <c r="F125" s="35">
        <v>361.89902699999999</v>
      </c>
      <c r="G125" s="34">
        <v>29</v>
      </c>
      <c r="H125" s="35">
        <v>234.83040027000004</v>
      </c>
      <c r="I125" s="35">
        <v>678.76980244000003</v>
      </c>
      <c r="J125" s="35">
        <v>352.7110094075</v>
      </c>
      <c r="K125" s="112">
        <f t="shared" si="2"/>
        <v>192.44361087005151</v>
      </c>
    </row>
    <row r="126" spans="1:13" s="37" customFormat="1" ht="14.25" customHeight="1">
      <c r="A126" s="47">
        <v>6</v>
      </c>
      <c r="B126" s="35" t="s">
        <v>154</v>
      </c>
      <c r="C126" s="34">
        <v>104</v>
      </c>
      <c r="D126" s="35">
        <v>509.47485548999998</v>
      </c>
      <c r="E126" s="34">
        <v>54</v>
      </c>
      <c r="F126" s="35">
        <v>228.78127231874998</v>
      </c>
      <c r="G126" s="34">
        <v>23</v>
      </c>
      <c r="H126" s="35">
        <v>12.245711630000001</v>
      </c>
      <c r="I126" s="35">
        <v>750.50183943874993</v>
      </c>
      <c r="J126" s="35">
        <v>1649.7440811599997</v>
      </c>
      <c r="K126" s="112">
        <f t="shared" si="2"/>
        <v>45.492015883520715</v>
      </c>
    </row>
    <row r="127" spans="1:13" s="37" customFormat="1" ht="14.25" customHeight="1">
      <c r="A127" s="47">
        <v>7</v>
      </c>
      <c r="B127" s="35" t="s">
        <v>153</v>
      </c>
      <c r="C127" s="34">
        <v>32</v>
      </c>
      <c r="D127" s="35">
        <v>270.92909900000001</v>
      </c>
      <c r="E127" s="34">
        <v>15</v>
      </c>
      <c r="F127" s="35">
        <v>174.830476</v>
      </c>
      <c r="G127" s="34">
        <v>18</v>
      </c>
      <c r="H127" s="35">
        <v>107.10624383</v>
      </c>
      <c r="I127" s="35">
        <v>552.86581883000008</v>
      </c>
      <c r="J127" s="35">
        <v>832.72440965875001</v>
      </c>
      <c r="K127" s="112">
        <f t="shared" si="2"/>
        <v>66.392411753195063</v>
      </c>
    </row>
    <row r="128" spans="1:13" s="37" customFormat="1" ht="14.25" customHeight="1">
      <c r="A128" s="47">
        <v>8</v>
      </c>
      <c r="B128" s="35" t="s">
        <v>157</v>
      </c>
      <c r="C128" s="34">
        <v>32</v>
      </c>
      <c r="D128" s="35">
        <v>405.92278733000001</v>
      </c>
      <c r="E128" s="34">
        <v>32</v>
      </c>
      <c r="F128" s="35">
        <v>43.340997999999999</v>
      </c>
      <c r="G128" s="34">
        <v>12</v>
      </c>
      <c r="H128" s="35">
        <v>24.811980349999999</v>
      </c>
      <c r="I128" s="35">
        <v>474.07576568000002</v>
      </c>
      <c r="J128" s="35">
        <v>412.83232184500002</v>
      </c>
      <c r="K128" s="112">
        <f t="shared" si="2"/>
        <v>114.83494401826273</v>
      </c>
    </row>
    <row r="129" spans="1:11" s="37" customFormat="1" ht="14.25" customHeight="1">
      <c r="A129" s="47">
        <v>9</v>
      </c>
      <c r="B129" s="51" t="s">
        <v>176</v>
      </c>
      <c r="C129" s="34">
        <v>7</v>
      </c>
      <c r="D129" s="35">
        <v>421.75914899999998</v>
      </c>
      <c r="E129" s="34">
        <v>0</v>
      </c>
      <c r="F129" s="35">
        <v>0</v>
      </c>
      <c r="G129" s="34">
        <v>1</v>
      </c>
      <c r="H129" s="35">
        <v>0.35478199999999999</v>
      </c>
      <c r="I129" s="35">
        <v>422.11393099999998</v>
      </c>
      <c r="J129" s="35">
        <v>110.94613056</v>
      </c>
      <c r="K129" s="112">
        <f t="shared" si="2"/>
        <v>380.46746548922636</v>
      </c>
    </row>
    <row r="130" spans="1:11" s="37" customFormat="1" ht="14.25" customHeight="1">
      <c r="A130" s="47">
        <v>10</v>
      </c>
      <c r="B130" s="48" t="s">
        <v>179</v>
      </c>
      <c r="C130" s="34">
        <v>7</v>
      </c>
      <c r="D130" s="35">
        <v>320.14800000000002</v>
      </c>
      <c r="E130" s="34">
        <v>5</v>
      </c>
      <c r="F130" s="35">
        <v>107.78995999999999</v>
      </c>
      <c r="G130" s="34">
        <v>0</v>
      </c>
      <c r="H130" s="35">
        <v>0</v>
      </c>
      <c r="I130" s="35">
        <v>427.93796000000003</v>
      </c>
      <c r="J130" s="35">
        <v>402.05184480999998</v>
      </c>
      <c r="K130" s="112">
        <f t="shared" si="2"/>
        <v>106.43850178133947</v>
      </c>
    </row>
    <row r="131" spans="1:11" s="37" customFormat="1" ht="14.25" customHeight="1">
      <c r="A131" s="47">
        <v>11</v>
      </c>
      <c r="B131" s="35" t="s">
        <v>155</v>
      </c>
      <c r="C131" s="34">
        <v>18</v>
      </c>
      <c r="D131" s="35">
        <v>233.839811</v>
      </c>
      <c r="E131" s="34">
        <v>25</v>
      </c>
      <c r="F131" s="35">
        <v>144.901338125</v>
      </c>
      <c r="G131" s="34">
        <v>4</v>
      </c>
      <c r="H131" s="35">
        <v>3.272672</v>
      </c>
      <c r="I131" s="35">
        <v>382.01382112499999</v>
      </c>
      <c r="J131" s="35">
        <v>306.37943495999997</v>
      </c>
      <c r="K131" s="112">
        <f t="shared" si="2"/>
        <v>124.68650879745719</v>
      </c>
    </row>
    <row r="132" spans="1:11" s="37" customFormat="1" ht="14.25" customHeight="1">
      <c r="A132" s="47">
        <v>12</v>
      </c>
      <c r="B132" s="35" t="s">
        <v>161</v>
      </c>
      <c r="C132" s="34">
        <v>23</v>
      </c>
      <c r="D132" s="35">
        <v>137.85268099999999</v>
      </c>
      <c r="E132" s="34">
        <v>11</v>
      </c>
      <c r="F132" s="35">
        <v>29.193657000000002</v>
      </c>
      <c r="G132" s="34">
        <v>8</v>
      </c>
      <c r="H132" s="35">
        <v>8.38804324</v>
      </c>
      <c r="I132" s="35">
        <v>175.43438123999999</v>
      </c>
      <c r="J132" s="35">
        <v>164.34075627875001</v>
      </c>
      <c r="K132" s="112">
        <f t="shared" si="2"/>
        <v>106.75037964559036</v>
      </c>
    </row>
    <row r="133" spans="1:11" s="37" customFormat="1" ht="14.25" customHeight="1">
      <c r="A133" s="47">
        <v>13</v>
      </c>
      <c r="B133" s="35" t="s">
        <v>148</v>
      </c>
      <c r="C133" s="34">
        <v>7</v>
      </c>
      <c r="D133" s="35">
        <v>72</v>
      </c>
      <c r="E133" s="34">
        <v>16</v>
      </c>
      <c r="F133" s="35">
        <v>338.74615712500002</v>
      </c>
      <c r="G133" s="34">
        <v>1</v>
      </c>
      <c r="H133" s="35">
        <v>0.20747766000000001</v>
      </c>
      <c r="I133" s="35">
        <v>410.95363478500002</v>
      </c>
      <c r="J133" s="35">
        <v>220.7880112</v>
      </c>
      <c r="K133" s="112">
        <f t="shared" si="2"/>
        <v>186.13041195100905</v>
      </c>
    </row>
    <row r="134" spans="1:11" s="37" customFormat="1" ht="14.25" customHeight="1">
      <c r="A134" s="47">
        <v>14</v>
      </c>
      <c r="B134" s="35" t="s">
        <v>151</v>
      </c>
      <c r="C134" s="34">
        <v>5</v>
      </c>
      <c r="D134" s="35">
        <v>17.107384</v>
      </c>
      <c r="E134" s="34">
        <v>0</v>
      </c>
      <c r="F134" s="35">
        <v>0</v>
      </c>
      <c r="G134" s="34">
        <v>6</v>
      </c>
      <c r="H134" s="35">
        <v>107.25057322999999</v>
      </c>
      <c r="I134" s="35">
        <v>124.35795722999998</v>
      </c>
      <c r="J134" s="35">
        <v>295.19237319000001</v>
      </c>
      <c r="K134" s="112">
        <f t="shared" si="2"/>
        <v>42.12776769471521</v>
      </c>
    </row>
    <row r="135" spans="1:11" s="37" customFormat="1" ht="14.25" customHeight="1">
      <c r="A135" s="47">
        <v>15</v>
      </c>
      <c r="B135" s="35" t="s">
        <v>169</v>
      </c>
      <c r="C135" s="34">
        <v>11</v>
      </c>
      <c r="D135" s="35">
        <v>111.54868</v>
      </c>
      <c r="E135" s="34">
        <v>3</v>
      </c>
      <c r="F135" s="35">
        <v>7.4488566562500003</v>
      </c>
      <c r="G135" s="34">
        <v>4</v>
      </c>
      <c r="H135" s="35">
        <v>8.3187499999999996</v>
      </c>
      <c r="I135" s="35">
        <v>127.31628665625</v>
      </c>
      <c r="J135" s="35">
        <v>951.40221300000007</v>
      </c>
      <c r="K135" s="112">
        <f t="shared" si="2"/>
        <v>13.381962425207222</v>
      </c>
    </row>
    <row r="136" spans="1:11" s="37" customFormat="1" ht="14.25" customHeight="1">
      <c r="A136" s="47">
        <v>16</v>
      </c>
      <c r="B136" s="35" t="s">
        <v>156</v>
      </c>
      <c r="C136" s="34">
        <v>8</v>
      </c>
      <c r="D136" s="35">
        <v>104.273093</v>
      </c>
      <c r="E136" s="34">
        <v>7</v>
      </c>
      <c r="F136" s="35">
        <v>14.867000000000001</v>
      </c>
      <c r="G136" s="34">
        <v>1</v>
      </c>
      <c r="H136" s="35">
        <v>0.62573889999999999</v>
      </c>
      <c r="I136" s="35">
        <v>119.76583190000001</v>
      </c>
      <c r="J136" s="35">
        <v>271.17805462500002</v>
      </c>
      <c r="K136" s="112">
        <f t="shared" si="2"/>
        <v>44.165016253110458</v>
      </c>
    </row>
    <row r="137" spans="1:11" s="37" customFormat="1" ht="14.25" customHeight="1">
      <c r="A137" s="47">
        <v>17</v>
      </c>
      <c r="B137" s="35" t="s">
        <v>158</v>
      </c>
      <c r="C137" s="34">
        <v>6</v>
      </c>
      <c r="D137" s="35">
        <v>50.828198999999998</v>
      </c>
      <c r="E137" s="34">
        <v>2</v>
      </c>
      <c r="F137" s="35">
        <v>47.1</v>
      </c>
      <c r="G137" s="34">
        <v>3</v>
      </c>
      <c r="H137" s="35">
        <v>6.5490375999999992</v>
      </c>
      <c r="I137" s="35">
        <v>104.47723660000001</v>
      </c>
      <c r="J137" s="35">
        <v>32.268193000000004</v>
      </c>
      <c r="K137" s="112">
        <f t="shared" si="2"/>
        <v>323.77777274358067</v>
      </c>
    </row>
    <row r="138" spans="1:11" s="37" customFormat="1" ht="14.25" customHeight="1">
      <c r="A138" s="47">
        <v>18</v>
      </c>
      <c r="B138" s="35" t="s">
        <v>168</v>
      </c>
      <c r="C138" s="34">
        <v>10</v>
      </c>
      <c r="D138" s="35">
        <v>105.697627</v>
      </c>
      <c r="E138" s="34">
        <v>2</v>
      </c>
      <c r="F138" s="35">
        <v>1.438693</v>
      </c>
      <c r="G138" s="34">
        <v>0</v>
      </c>
      <c r="H138" s="35">
        <v>0</v>
      </c>
      <c r="I138" s="35">
        <v>107.13632</v>
      </c>
      <c r="J138" s="35">
        <v>75.841197479999991</v>
      </c>
      <c r="K138" s="112">
        <f t="shared" si="2"/>
        <v>141.26401422953904</v>
      </c>
    </row>
    <row r="139" spans="1:11" s="37" customFormat="1" ht="14.25" customHeight="1">
      <c r="A139" s="47">
        <v>19</v>
      </c>
      <c r="B139" s="35" t="s">
        <v>162</v>
      </c>
      <c r="C139" s="34">
        <v>11</v>
      </c>
      <c r="D139" s="35">
        <v>566.50026359999993</v>
      </c>
      <c r="E139" s="34">
        <v>20</v>
      </c>
      <c r="F139" s="35">
        <v>-39.104325750000001</v>
      </c>
      <c r="G139" s="34">
        <v>4</v>
      </c>
      <c r="H139" s="35">
        <v>2.7251181800000004</v>
      </c>
      <c r="I139" s="35">
        <v>530.12105602999986</v>
      </c>
      <c r="J139" s="35">
        <v>128.94177452999693</v>
      </c>
      <c r="K139" s="112">
        <f t="shared" si="2"/>
        <v>411.13212375301441</v>
      </c>
    </row>
    <row r="140" spans="1:11" s="37" customFormat="1" ht="14.25" customHeight="1">
      <c r="A140" s="47">
        <v>20</v>
      </c>
      <c r="B140" s="35" t="s">
        <v>196</v>
      </c>
      <c r="C140" s="34">
        <v>1</v>
      </c>
      <c r="D140" s="35">
        <v>4.3277010000000005E-2</v>
      </c>
      <c r="E140" s="34">
        <v>3</v>
      </c>
      <c r="F140" s="35">
        <v>44.612963000000001</v>
      </c>
      <c r="G140" s="34">
        <v>4</v>
      </c>
      <c r="H140" s="35">
        <v>2.3766317900000002</v>
      </c>
      <c r="I140" s="35">
        <v>47.032871799999995</v>
      </c>
      <c r="J140" s="35">
        <v>7.4705150199999997</v>
      </c>
      <c r="K140" s="112">
        <f t="shared" si="2"/>
        <v>629.58004467006617</v>
      </c>
    </row>
    <row r="141" spans="1:11" s="37" customFormat="1" ht="14.25" customHeight="1">
      <c r="A141" s="47">
        <v>21</v>
      </c>
      <c r="B141" s="35" t="s">
        <v>184</v>
      </c>
      <c r="C141" s="34">
        <v>2</v>
      </c>
      <c r="D141" s="35">
        <v>44.313256000000003</v>
      </c>
      <c r="E141" s="34">
        <v>2</v>
      </c>
      <c r="F141" s="35">
        <v>10.892794</v>
      </c>
      <c r="G141" s="34">
        <v>4</v>
      </c>
      <c r="H141" s="35">
        <v>1.8480080000000001</v>
      </c>
      <c r="I141" s="35">
        <v>57.054058000000005</v>
      </c>
      <c r="J141" s="35">
        <v>3.363772</v>
      </c>
      <c r="K141" s="112">
        <f t="shared" si="2"/>
        <v>1696.1333288938729</v>
      </c>
    </row>
    <row r="142" spans="1:11" s="37" customFormat="1" ht="14.25" customHeight="1">
      <c r="A142" s="47">
        <v>22</v>
      </c>
      <c r="B142" s="35" t="s">
        <v>164</v>
      </c>
      <c r="C142" s="34">
        <v>1</v>
      </c>
      <c r="D142" s="35">
        <v>31.8</v>
      </c>
      <c r="E142" s="34">
        <v>2</v>
      </c>
      <c r="F142" s="35">
        <v>11.892332</v>
      </c>
      <c r="G142" s="34">
        <v>0</v>
      </c>
      <c r="H142" s="35">
        <v>0</v>
      </c>
      <c r="I142" s="35">
        <v>43.692332</v>
      </c>
      <c r="J142" s="35">
        <v>5.5003542699999999</v>
      </c>
      <c r="K142" s="112">
        <f t="shared" si="2"/>
        <v>794.35486980005021</v>
      </c>
    </row>
    <row r="143" spans="1:11" s="37" customFormat="1" ht="14.25" customHeight="1">
      <c r="A143" s="47">
        <v>23</v>
      </c>
      <c r="B143" s="35" t="s">
        <v>167</v>
      </c>
      <c r="C143" s="34">
        <v>1</v>
      </c>
      <c r="D143" s="35">
        <v>4.7</v>
      </c>
      <c r="E143" s="34">
        <v>9</v>
      </c>
      <c r="F143" s="35">
        <v>33.991</v>
      </c>
      <c r="G143" s="34">
        <v>1</v>
      </c>
      <c r="H143" s="35">
        <v>1.28145595</v>
      </c>
      <c r="I143" s="35">
        <v>39.972455950000004</v>
      </c>
      <c r="J143" s="35">
        <v>205.40202849000002</v>
      </c>
      <c r="K143" s="112">
        <f t="shared" si="2"/>
        <v>19.460594544199481</v>
      </c>
    </row>
    <row r="144" spans="1:11" s="37" customFormat="1" ht="14.25" customHeight="1">
      <c r="A144" s="47">
        <v>24</v>
      </c>
      <c r="B144" s="35" t="s">
        <v>163</v>
      </c>
      <c r="C144" s="34">
        <v>2</v>
      </c>
      <c r="D144" s="35">
        <v>123.377071</v>
      </c>
      <c r="E144" s="34">
        <v>1</v>
      </c>
      <c r="F144" s="35">
        <v>3.47</v>
      </c>
      <c r="G144" s="34">
        <v>3</v>
      </c>
      <c r="H144" s="35">
        <v>16.323779999999999</v>
      </c>
      <c r="I144" s="35">
        <v>143.170851</v>
      </c>
      <c r="J144" s="35">
        <v>7.2867697800000002</v>
      </c>
      <c r="K144" s="112">
        <f t="shared" si="2"/>
        <v>1964.8054669294079</v>
      </c>
    </row>
    <row r="145" spans="1:11" s="37" customFormat="1" ht="14.25" customHeight="1">
      <c r="A145" s="47">
        <v>25</v>
      </c>
      <c r="B145" s="35" t="s">
        <v>180</v>
      </c>
      <c r="C145" s="34">
        <v>4</v>
      </c>
      <c r="D145" s="35">
        <v>35</v>
      </c>
      <c r="E145" s="34">
        <v>0</v>
      </c>
      <c r="F145" s="35">
        <v>0</v>
      </c>
      <c r="G145" s="34">
        <v>3</v>
      </c>
      <c r="H145" s="35">
        <v>0.14844599999999999</v>
      </c>
      <c r="I145" s="35">
        <v>35.148446</v>
      </c>
      <c r="J145" s="35">
        <v>25.130434000000001</v>
      </c>
      <c r="K145" s="112">
        <f t="shared" si="2"/>
        <v>139.8640628331369</v>
      </c>
    </row>
    <row r="146" spans="1:11" s="37" customFormat="1" ht="14.25" customHeight="1">
      <c r="A146" s="47">
        <v>26</v>
      </c>
      <c r="B146" s="35" t="s">
        <v>160</v>
      </c>
      <c r="C146" s="34">
        <v>53</v>
      </c>
      <c r="D146" s="35">
        <v>8.5950447400000005</v>
      </c>
      <c r="E146" s="34">
        <v>17</v>
      </c>
      <c r="F146" s="35">
        <v>10.922575900390624</v>
      </c>
      <c r="G146" s="34">
        <v>17</v>
      </c>
      <c r="H146" s="35">
        <v>2.7432911</v>
      </c>
      <c r="I146" s="35">
        <v>22.260911740390625</v>
      </c>
      <c r="J146" s="35">
        <v>-7.2283004299999982</v>
      </c>
      <c r="K146" s="112">
        <f t="shared" si="2"/>
        <v>-307.96882276779729</v>
      </c>
    </row>
    <row r="147" spans="1:11" s="37" customFormat="1" ht="14.25" customHeight="1">
      <c r="A147" s="47">
        <v>27</v>
      </c>
      <c r="B147" s="35" t="s">
        <v>178</v>
      </c>
      <c r="C147" s="34">
        <v>0</v>
      </c>
      <c r="D147" s="35">
        <v>0</v>
      </c>
      <c r="E147" s="34">
        <v>4</v>
      </c>
      <c r="F147" s="35">
        <v>2.7449080000000001</v>
      </c>
      <c r="G147" s="34">
        <v>2</v>
      </c>
      <c r="H147" s="35">
        <v>15.146955999999999</v>
      </c>
      <c r="I147" s="35">
        <v>17.891863999999998</v>
      </c>
      <c r="J147" s="35">
        <v>0.57253699999999996</v>
      </c>
      <c r="K147" s="112">
        <v>0</v>
      </c>
    </row>
    <row r="148" spans="1:11" s="37" customFormat="1" ht="14.25" customHeight="1">
      <c r="A148" s="47">
        <v>28</v>
      </c>
      <c r="B148" s="35" t="s">
        <v>170</v>
      </c>
      <c r="C148" s="34">
        <v>1</v>
      </c>
      <c r="D148" s="35">
        <v>2.5</v>
      </c>
      <c r="E148" s="34">
        <v>0</v>
      </c>
      <c r="F148" s="35">
        <v>0</v>
      </c>
      <c r="G148" s="34">
        <v>2</v>
      </c>
      <c r="H148" s="35">
        <v>9.3091930000000005</v>
      </c>
      <c r="I148" s="35">
        <v>11.809193</v>
      </c>
      <c r="J148" s="35">
        <v>3.0078000000000001E-2</v>
      </c>
      <c r="K148" s="112">
        <v>0</v>
      </c>
    </row>
    <row r="149" spans="1:11" s="37" customFormat="1" ht="14.25" customHeight="1">
      <c r="A149" s="47">
        <v>29</v>
      </c>
      <c r="B149" s="35" t="s">
        <v>172</v>
      </c>
      <c r="C149" s="34">
        <v>2</v>
      </c>
      <c r="D149" s="35">
        <v>1.172822</v>
      </c>
      <c r="E149" s="34">
        <v>1</v>
      </c>
      <c r="F149" s="35">
        <v>7</v>
      </c>
      <c r="G149" s="34">
        <v>0</v>
      </c>
      <c r="H149" s="35">
        <v>0</v>
      </c>
      <c r="I149" s="35">
        <v>8.172822</v>
      </c>
      <c r="J149" s="35">
        <v>24.835094000000002</v>
      </c>
      <c r="K149" s="112">
        <f>I149/J149*100</f>
        <v>32.90835943685174</v>
      </c>
    </row>
    <row r="150" spans="1:11" s="37" customFormat="1" ht="14.25" customHeight="1">
      <c r="A150" s="47">
        <v>30</v>
      </c>
      <c r="B150" s="35" t="s">
        <v>188</v>
      </c>
      <c r="C150" s="34">
        <v>0</v>
      </c>
      <c r="D150" s="35">
        <v>0</v>
      </c>
      <c r="E150" s="34">
        <v>0</v>
      </c>
      <c r="F150" s="35">
        <v>0</v>
      </c>
      <c r="G150" s="34">
        <v>2</v>
      </c>
      <c r="H150" s="35">
        <v>7.3177562199999997</v>
      </c>
      <c r="I150" s="35">
        <v>7.3177562199999997</v>
      </c>
      <c r="J150" s="35">
        <v>8.8235300000000013E-3</v>
      </c>
      <c r="K150" s="112">
        <v>0</v>
      </c>
    </row>
    <row r="151" spans="1:11" s="37" customFormat="1" ht="14.25" customHeight="1">
      <c r="A151" s="47">
        <v>31</v>
      </c>
      <c r="B151" s="35" t="s">
        <v>165</v>
      </c>
      <c r="C151" s="34">
        <v>6</v>
      </c>
      <c r="D151" s="35">
        <v>38.65</v>
      </c>
      <c r="E151" s="34">
        <v>1</v>
      </c>
      <c r="F151" s="35">
        <v>1.211646</v>
      </c>
      <c r="G151" s="34">
        <v>0</v>
      </c>
      <c r="H151" s="35">
        <v>0</v>
      </c>
      <c r="I151" s="35">
        <v>39.861646</v>
      </c>
      <c r="J151" s="35">
        <v>85.561240999999995</v>
      </c>
      <c r="K151" s="112">
        <f t="shared" ref="K151:K160" si="4">I151/J151*100</f>
        <v>46.588438332725914</v>
      </c>
    </row>
    <row r="152" spans="1:11" s="37" customFormat="1" ht="14.25" customHeight="1">
      <c r="A152" s="47">
        <v>32</v>
      </c>
      <c r="B152" s="35" t="s">
        <v>174</v>
      </c>
      <c r="C152" s="34">
        <v>1</v>
      </c>
      <c r="D152" s="35">
        <v>4</v>
      </c>
      <c r="E152" s="34">
        <v>0</v>
      </c>
      <c r="F152" s="35">
        <v>0</v>
      </c>
      <c r="G152" s="34">
        <v>0</v>
      </c>
      <c r="H152" s="35">
        <v>0</v>
      </c>
      <c r="I152" s="35">
        <v>4</v>
      </c>
      <c r="J152" s="35">
        <v>13.76533837</v>
      </c>
      <c r="K152" s="112">
        <f t="shared" si="4"/>
        <v>29.058493823279697</v>
      </c>
    </row>
    <row r="153" spans="1:11" s="37" customFormat="1" ht="14.25" customHeight="1">
      <c r="A153" s="47">
        <v>33</v>
      </c>
      <c r="B153" s="35" t="s">
        <v>173</v>
      </c>
      <c r="C153" s="34">
        <v>2</v>
      </c>
      <c r="D153" s="35">
        <v>6.6</v>
      </c>
      <c r="E153" s="34">
        <v>0</v>
      </c>
      <c r="F153" s="35">
        <v>0</v>
      </c>
      <c r="G153" s="34">
        <v>3</v>
      </c>
      <c r="H153" s="35">
        <v>0.30600344000000002</v>
      </c>
      <c r="I153" s="35">
        <v>6.9060034399999992</v>
      </c>
      <c r="J153" s="35">
        <v>13.267026639999999</v>
      </c>
      <c r="K153" s="112">
        <f t="shared" si="4"/>
        <v>52.053889898573381</v>
      </c>
    </row>
    <row r="154" spans="1:11" s="37" customFormat="1" ht="14.25" customHeight="1">
      <c r="A154" s="47">
        <v>34</v>
      </c>
      <c r="B154" s="48" t="s">
        <v>187</v>
      </c>
      <c r="C154" s="34">
        <v>0</v>
      </c>
      <c r="D154" s="35">
        <v>0</v>
      </c>
      <c r="E154" s="34">
        <v>0</v>
      </c>
      <c r="F154" s="35">
        <v>0</v>
      </c>
      <c r="G154" s="34">
        <v>4</v>
      </c>
      <c r="H154" s="35">
        <v>1.90947691</v>
      </c>
      <c r="I154" s="35">
        <v>1.90947691</v>
      </c>
      <c r="J154" s="35">
        <v>4.8663220000000003</v>
      </c>
      <c r="K154" s="112">
        <f t="shared" si="4"/>
        <v>39.238605871128129</v>
      </c>
    </row>
    <row r="155" spans="1:11" s="37" customFormat="1" ht="14.25" customHeight="1">
      <c r="A155" s="47">
        <v>35</v>
      </c>
      <c r="B155" s="35" t="s">
        <v>171</v>
      </c>
      <c r="C155" s="34">
        <v>1</v>
      </c>
      <c r="D155" s="35">
        <v>13.5</v>
      </c>
      <c r="E155" s="34">
        <v>1</v>
      </c>
      <c r="F155" s="35">
        <v>3</v>
      </c>
      <c r="G155" s="34">
        <v>1</v>
      </c>
      <c r="H155" s="35">
        <v>0.28000000000000003</v>
      </c>
      <c r="I155" s="35">
        <v>16.78</v>
      </c>
      <c r="J155" s="35">
        <v>36.128</v>
      </c>
      <c r="K155" s="112">
        <f t="shared" si="4"/>
        <v>46.445969884853852</v>
      </c>
    </row>
    <row r="156" spans="1:11" s="37" customFormat="1" ht="14.25" customHeight="1">
      <c r="A156" s="47">
        <v>36</v>
      </c>
      <c r="B156" s="35" t="s">
        <v>175</v>
      </c>
      <c r="C156" s="34">
        <v>2</v>
      </c>
      <c r="D156" s="35">
        <v>10.199999999999999</v>
      </c>
      <c r="E156" s="34">
        <v>0</v>
      </c>
      <c r="F156" s="35">
        <v>0</v>
      </c>
      <c r="G156" s="34">
        <v>1</v>
      </c>
      <c r="H156" s="35">
        <v>0.17019999999999999</v>
      </c>
      <c r="I156" s="35">
        <v>10.370199999999999</v>
      </c>
      <c r="J156" s="35">
        <v>3.52</v>
      </c>
      <c r="K156" s="112">
        <f t="shared" si="4"/>
        <v>294.6079545454545</v>
      </c>
    </row>
    <row r="157" spans="1:11" s="37" customFormat="1" ht="14.25" customHeight="1">
      <c r="A157" s="47">
        <v>37</v>
      </c>
      <c r="B157" s="35" t="s">
        <v>190</v>
      </c>
      <c r="C157" s="34">
        <v>2</v>
      </c>
      <c r="D157" s="35">
        <v>4.056114</v>
      </c>
      <c r="E157" s="34">
        <v>0</v>
      </c>
      <c r="F157" s="35">
        <v>0</v>
      </c>
      <c r="G157" s="34">
        <v>0</v>
      </c>
      <c r="H157" s="35">
        <v>0</v>
      </c>
      <c r="I157" s="35">
        <v>4.056114</v>
      </c>
      <c r="J157" s="35">
        <v>1.1280362500000001</v>
      </c>
      <c r="K157" s="112">
        <f t="shared" si="4"/>
        <v>359.57301904083312</v>
      </c>
    </row>
    <row r="158" spans="1:11" s="37" customFormat="1" ht="14.25" customHeight="1">
      <c r="A158" s="47">
        <v>38</v>
      </c>
      <c r="B158" s="48" t="s">
        <v>185</v>
      </c>
      <c r="C158" s="34">
        <v>1</v>
      </c>
      <c r="D158" s="35">
        <v>4.2500000000000003E-2</v>
      </c>
      <c r="E158" s="34">
        <v>0</v>
      </c>
      <c r="F158" s="35">
        <v>0</v>
      </c>
      <c r="G158" s="34">
        <v>17</v>
      </c>
      <c r="H158" s="35">
        <v>1.0589995799999998</v>
      </c>
      <c r="I158" s="35">
        <v>1.1014995799999998</v>
      </c>
      <c r="J158" s="35">
        <v>3.4348015200000006</v>
      </c>
      <c r="K158" s="112">
        <f t="shared" si="4"/>
        <v>32.068798548802306</v>
      </c>
    </row>
    <row r="159" spans="1:11" s="37" customFormat="1" ht="14.25" customHeight="1">
      <c r="A159" s="47">
        <v>39</v>
      </c>
      <c r="B159" s="35" t="s">
        <v>181</v>
      </c>
      <c r="C159" s="34">
        <v>0</v>
      </c>
      <c r="D159" s="35">
        <v>0</v>
      </c>
      <c r="E159" s="34">
        <v>0</v>
      </c>
      <c r="F159" s="35">
        <v>0</v>
      </c>
      <c r="G159" s="34">
        <v>5</v>
      </c>
      <c r="H159" s="35">
        <v>1.18390068</v>
      </c>
      <c r="I159" s="35">
        <v>1.18390068</v>
      </c>
      <c r="J159" s="35">
        <v>1.1353203300000001</v>
      </c>
      <c r="K159" s="112">
        <f t="shared" si="4"/>
        <v>104.27899939041873</v>
      </c>
    </row>
    <row r="160" spans="1:11" s="37" customFormat="1" ht="14.25" customHeight="1">
      <c r="A160" s="47">
        <v>40</v>
      </c>
      <c r="B160" s="35" t="s">
        <v>182</v>
      </c>
      <c r="C160" s="34">
        <v>0</v>
      </c>
      <c r="D160" s="35">
        <v>0</v>
      </c>
      <c r="E160" s="34">
        <v>0</v>
      </c>
      <c r="F160" s="35">
        <v>0</v>
      </c>
      <c r="G160" s="34">
        <v>4</v>
      </c>
      <c r="H160" s="35">
        <v>0.69583045999999993</v>
      </c>
      <c r="I160" s="35">
        <v>0.69583045999999993</v>
      </c>
      <c r="J160" s="35">
        <v>2.5521176575000002</v>
      </c>
      <c r="K160" s="112">
        <f t="shared" si="4"/>
        <v>27.264826837239966</v>
      </c>
    </row>
    <row r="161" spans="1:11" s="37" customFormat="1" ht="14.25" customHeight="1">
      <c r="A161" s="47">
        <v>41</v>
      </c>
      <c r="B161" s="35" t="s">
        <v>183</v>
      </c>
      <c r="C161" s="34">
        <v>0</v>
      </c>
      <c r="D161" s="35">
        <v>0</v>
      </c>
      <c r="E161" s="34">
        <v>0</v>
      </c>
      <c r="F161" s="35">
        <v>0</v>
      </c>
      <c r="G161" s="34">
        <v>1</v>
      </c>
      <c r="H161" s="35">
        <v>0.35397271999999996</v>
      </c>
      <c r="I161" s="35">
        <v>0.35397271999999996</v>
      </c>
      <c r="J161" s="35">
        <v>0</v>
      </c>
      <c r="K161" s="112">
        <v>0</v>
      </c>
    </row>
    <row r="162" spans="1:11" s="37" customFormat="1" ht="14.25" customHeight="1">
      <c r="A162" s="47">
        <v>42</v>
      </c>
      <c r="B162" s="35" t="s">
        <v>264</v>
      </c>
      <c r="C162" s="34">
        <v>0</v>
      </c>
      <c r="D162" s="35">
        <v>0</v>
      </c>
      <c r="E162" s="34">
        <v>1</v>
      </c>
      <c r="F162" s="35">
        <v>0.3</v>
      </c>
      <c r="G162" s="34">
        <v>0</v>
      </c>
      <c r="H162" s="35">
        <v>0</v>
      </c>
      <c r="I162" s="35">
        <v>0.3</v>
      </c>
      <c r="J162" s="35">
        <v>0.3</v>
      </c>
      <c r="K162" s="112">
        <f>I162/J162*100</f>
        <v>100</v>
      </c>
    </row>
    <row r="163" spans="1:11" s="37" customFormat="1" ht="14.25" customHeight="1">
      <c r="A163" s="47">
        <v>43</v>
      </c>
      <c r="B163" s="35" t="s">
        <v>199</v>
      </c>
      <c r="C163" s="34">
        <v>0</v>
      </c>
      <c r="D163" s="35">
        <v>0</v>
      </c>
      <c r="E163" s="34">
        <v>0</v>
      </c>
      <c r="F163" s="35">
        <v>0</v>
      </c>
      <c r="G163" s="34">
        <v>1</v>
      </c>
      <c r="H163" s="35">
        <v>0.20532464</v>
      </c>
      <c r="I163" s="35">
        <v>0.20532464</v>
      </c>
      <c r="J163" s="35">
        <v>9.5168059999999999E-2</v>
      </c>
      <c r="K163" s="112">
        <v>0</v>
      </c>
    </row>
    <row r="164" spans="1:11" s="37" customFormat="1" ht="14.25" customHeight="1">
      <c r="A164" s="47">
        <v>44</v>
      </c>
      <c r="B164" s="35" t="s">
        <v>166</v>
      </c>
      <c r="C164" s="34">
        <v>0</v>
      </c>
      <c r="D164" s="35">
        <v>0</v>
      </c>
      <c r="E164" s="34">
        <v>0</v>
      </c>
      <c r="F164" s="35">
        <v>0</v>
      </c>
      <c r="G164" s="34">
        <v>5</v>
      </c>
      <c r="H164" s="35">
        <v>0.14892015</v>
      </c>
      <c r="I164" s="35">
        <v>0.14892015</v>
      </c>
      <c r="J164" s="35">
        <v>25.188489749999999</v>
      </c>
      <c r="K164" s="112">
        <f>I164/J164*100</f>
        <v>0.59122302082442235</v>
      </c>
    </row>
    <row r="165" spans="1:11" s="37" customFormat="1" ht="14.25" customHeight="1">
      <c r="A165" s="47">
        <v>45</v>
      </c>
      <c r="B165" s="35" t="s">
        <v>192</v>
      </c>
      <c r="C165" s="34">
        <v>0</v>
      </c>
      <c r="D165" s="35">
        <v>0</v>
      </c>
      <c r="E165" s="34">
        <v>1</v>
      </c>
      <c r="F165" s="35">
        <v>5.2664000000000002E-2</v>
      </c>
      <c r="G165" s="34">
        <v>0</v>
      </c>
      <c r="H165" s="35">
        <v>0</v>
      </c>
      <c r="I165" s="35">
        <v>5.2664000000000002E-2</v>
      </c>
      <c r="J165" s="35">
        <v>-0.44500000000000001</v>
      </c>
      <c r="K165" s="112">
        <f>I165/J165*100</f>
        <v>-11.834606741573033</v>
      </c>
    </row>
    <row r="166" spans="1:11" s="37" customFormat="1" ht="14.25" customHeight="1">
      <c r="A166" s="47">
        <v>46</v>
      </c>
      <c r="B166" s="35" t="s">
        <v>177</v>
      </c>
      <c r="C166" s="34">
        <v>0</v>
      </c>
      <c r="D166" s="35">
        <v>0</v>
      </c>
      <c r="E166" s="34">
        <v>0</v>
      </c>
      <c r="F166" s="35">
        <v>0</v>
      </c>
      <c r="G166" s="34">
        <v>1</v>
      </c>
      <c r="H166" s="35">
        <v>0.84445194999999995</v>
      </c>
      <c r="I166" s="35">
        <v>0.84445194999999995</v>
      </c>
      <c r="J166" s="35">
        <v>1.23472885</v>
      </c>
      <c r="K166" s="112">
        <f t="shared" ref="K166:K170" si="5">I166/J166*100</f>
        <v>68.39169182772396</v>
      </c>
    </row>
    <row r="167" spans="1:11" s="37" customFormat="1" ht="14.25" customHeight="1">
      <c r="A167" s="47">
        <v>47</v>
      </c>
      <c r="B167" s="35" t="s">
        <v>193</v>
      </c>
      <c r="C167" s="34">
        <v>0</v>
      </c>
      <c r="D167" s="35">
        <v>0</v>
      </c>
      <c r="E167" s="34">
        <v>0</v>
      </c>
      <c r="F167" s="35">
        <v>0</v>
      </c>
      <c r="G167" s="34">
        <v>1</v>
      </c>
      <c r="H167" s="35">
        <v>1.7045000000000001E-2</v>
      </c>
      <c r="I167" s="35">
        <v>1.7045000000000001E-2</v>
      </c>
      <c r="J167" s="35">
        <v>0.62737600000000004</v>
      </c>
      <c r="K167" s="112">
        <f t="shared" si="5"/>
        <v>2.7168715411491675</v>
      </c>
    </row>
    <row r="168" spans="1:11" s="37" customFormat="1" ht="14.25" customHeight="1">
      <c r="A168" s="47">
        <v>48</v>
      </c>
      <c r="B168" s="35" t="s">
        <v>198</v>
      </c>
      <c r="C168" s="34">
        <v>0</v>
      </c>
      <c r="D168" s="35">
        <v>0</v>
      </c>
      <c r="E168" s="34">
        <v>0</v>
      </c>
      <c r="F168" s="35">
        <v>0</v>
      </c>
      <c r="G168" s="34">
        <v>1</v>
      </c>
      <c r="H168" s="35">
        <v>10.101756460000001</v>
      </c>
      <c r="I168" s="35">
        <v>10.101756460000001</v>
      </c>
      <c r="J168" s="35">
        <v>0</v>
      </c>
      <c r="K168" s="112">
        <v>0</v>
      </c>
    </row>
    <row r="169" spans="1:11" s="37" customFormat="1" ht="14.25" customHeight="1">
      <c r="A169" s="47">
        <v>49</v>
      </c>
      <c r="B169" s="35" t="s">
        <v>189</v>
      </c>
      <c r="C169" s="34">
        <v>0</v>
      </c>
      <c r="D169" s="35">
        <v>0</v>
      </c>
      <c r="E169" s="34">
        <v>0</v>
      </c>
      <c r="F169" s="35">
        <v>0</v>
      </c>
      <c r="G169" s="34">
        <v>1</v>
      </c>
      <c r="H169" s="35">
        <v>0.84445194999999995</v>
      </c>
      <c r="I169" s="35">
        <v>0.84445194999999995</v>
      </c>
      <c r="J169" s="35">
        <v>0</v>
      </c>
      <c r="K169" s="112">
        <v>0</v>
      </c>
    </row>
    <row r="170" spans="1:11" s="37" customFormat="1" ht="14.25" customHeight="1">
      <c r="A170" s="47">
        <v>50</v>
      </c>
      <c r="B170" s="35" t="s">
        <v>186</v>
      </c>
      <c r="C170" s="34">
        <v>0</v>
      </c>
      <c r="D170" s="35">
        <v>0</v>
      </c>
      <c r="E170" s="34">
        <v>0</v>
      </c>
      <c r="F170" s="35">
        <v>0</v>
      </c>
      <c r="G170" s="34">
        <v>1</v>
      </c>
      <c r="H170" s="35">
        <v>4.2326300000000002E-3</v>
      </c>
      <c r="I170" s="35">
        <v>4.2326300000000002E-3</v>
      </c>
      <c r="J170" s="35">
        <v>0.20066148000000003</v>
      </c>
      <c r="K170" s="112">
        <f t="shared" si="5"/>
        <v>2.1093385736016694</v>
      </c>
    </row>
    <row r="171" spans="1:11" s="41" customFormat="1" ht="12.75">
      <c r="A171" s="182" t="s">
        <v>62</v>
      </c>
      <c r="B171" s="183"/>
      <c r="C171" s="52">
        <f t="shared" ref="C171:I171" si="6">SUM(C121:C170)</f>
        <v>962</v>
      </c>
      <c r="D171" s="53">
        <f t="shared" si="6"/>
        <v>5261.3743686599983</v>
      </c>
      <c r="E171" s="52">
        <f t="shared" si="6"/>
        <v>485</v>
      </c>
      <c r="F171" s="53">
        <f t="shared" si="6"/>
        <v>2279.6612083246091</v>
      </c>
      <c r="G171" s="52">
        <f t="shared" si="6"/>
        <v>1278</v>
      </c>
      <c r="H171" s="53">
        <f t="shared" si="6"/>
        <v>3315.2686091500009</v>
      </c>
      <c r="I171" s="53">
        <f t="shared" si="6"/>
        <v>10856.30418613461</v>
      </c>
      <c r="J171" s="53"/>
      <c r="K171" s="116">
        <f>I171/'thang 5'!D10*100</f>
        <v>92.70345097748384</v>
      </c>
    </row>
    <row r="175" spans="1:11" ht="15.75">
      <c r="A175" s="184" t="s">
        <v>320</v>
      </c>
      <c r="B175" s="184"/>
      <c r="C175" s="184"/>
      <c r="D175" s="184"/>
      <c r="E175" s="184"/>
      <c r="F175" s="184"/>
      <c r="G175" s="184"/>
      <c r="H175" s="184"/>
      <c r="I175" s="184"/>
      <c r="J175" s="184"/>
      <c r="K175" s="184"/>
    </row>
    <row r="176" spans="1:11">
      <c r="A176" s="185" t="str">
        <f>A6</f>
        <v>Tính từ 01/01/2023 đến 20/05/2023</v>
      </c>
      <c r="B176" s="185"/>
      <c r="C176" s="185"/>
      <c r="D176" s="185"/>
      <c r="E176" s="185"/>
      <c r="F176" s="185"/>
      <c r="G176" s="185"/>
      <c r="H176" s="185"/>
      <c r="I176" s="185"/>
      <c r="J176" s="185"/>
      <c r="K176" s="185"/>
    </row>
    <row r="177" spans="1:11">
      <c r="D177" s="23"/>
      <c r="E177" s="24"/>
      <c r="F177" s="117"/>
      <c r="I177" s="23"/>
      <c r="J177" s="23"/>
    </row>
    <row r="178" spans="1:11" ht="60.75" customHeight="1">
      <c r="A178" s="27" t="s">
        <v>1</v>
      </c>
      <c r="B178" s="28" t="s">
        <v>310</v>
      </c>
      <c r="C178" s="29" t="s">
        <v>37</v>
      </c>
      <c r="D178" s="30" t="s">
        <v>38</v>
      </c>
      <c r="E178" s="118" t="s">
        <v>293</v>
      </c>
      <c r="F178" s="30" t="s">
        <v>294</v>
      </c>
      <c r="G178" s="29" t="s">
        <v>41</v>
      </c>
      <c r="H178" s="30" t="s">
        <v>295</v>
      </c>
      <c r="I178" s="30" t="s">
        <v>43</v>
      </c>
      <c r="J178" s="30" t="s">
        <v>292</v>
      </c>
      <c r="K178" s="111" t="s">
        <v>289</v>
      </c>
    </row>
    <row r="179" spans="1:11" s="45" customFormat="1" ht="16.5" customHeight="1">
      <c r="A179" s="119" t="s">
        <v>296</v>
      </c>
      <c r="B179" s="120" t="s">
        <v>297</v>
      </c>
      <c r="C179" s="121">
        <f t="shared" ref="C179:J179" si="7">SUM(C180:C190)</f>
        <v>358</v>
      </c>
      <c r="D179" s="122">
        <f t="shared" si="7"/>
        <v>2004.4412441300003</v>
      </c>
      <c r="E179" s="121">
        <f t="shared" si="7"/>
        <v>187</v>
      </c>
      <c r="F179" s="122">
        <f t="shared" si="7"/>
        <v>798.42797413124993</v>
      </c>
      <c r="G179" s="121">
        <f t="shared" si="7"/>
        <v>203</v>
      </c>
      <c r="H179" s="122">
        <f>SUM(H180:H190)</f>
        <v>1765.451001619999</v>
      </c>
      <c r="I179" s="123">
        <f t="shared" si="7"/>
        <v>4568.3202198812496</v>
      </c>
      <c r="J179" s="123">
        <f t="shared" si="7"/>
        <v>4198.7059825068472</v>
      </c>
      <c r="K179" s="157">
        <f t="shared" ref="K179:K198" si="8">I179/J179*100</f>
        <v>108.80305119992526</v>
      </c>
    </row>
    <row r="180" spans="1:11" s="37" customFormat="1" ht="16.5" customHeight="1">
      <c r="A180" s="47">
        <v>1</v>
      </c>
      <c r="B180" s="124" t="s">
        <v>149</v>
      </c>
      <c r="C180" s="125">
        <f>VLOOKUP(B180,$B$121:$K$170,2,FALSE)</f>
        <v>146</v>
      </c>
      <c r="D180" s="126">
        <f>VLOOKUP(B180,$B$121:$K$170,3,FALSE)</f>
        <v>48.387857639999993</v>
      </c>
      <c r="E180" s="125">
        <f>VLOOKUP(B180,$B$121:$K$170,4,FALSE)</f>
        <v>71</v>
      </c>
      <c r="F180" s="126">
        <f>VLOOKUP(B180,$B$121:$K$170,5,FALSE)</f>
        <v>199.73389168750001</v>
      </c>
      <c r="G180" s="125">
        <f>VLOOKUP(B180,$B$121:$K$170,6,FALSE)</f>
        <v>144</v>
      </c>
      <c r="H180" s="126">
        <f>VLOOKUP(B180,$B$121:$K$170,7,FALSE)</f>
        <v>1616.9638300199992</v>
      </c>
      <c r="I180" s="126">
        <f t="shared" ref="I180" si="9">D180+F180+H180</f>
        <v>1865.0855793474993</v>
      </c>
      <c r="J180" s="126">
        <v>691.18390700434611</v>
      </c>
      <c r="K180" s="112">
        <f t="shared" ref="K180:K190" si="10">I180/J180*100</f>
        <v>269.83926570729199</v>
      </c>
    </row>
    <row r="181" spans="1:11" s="37" customFormat="1" ht="16.5" customHeight="1">
      <c r="A181" s="47">
        <v>2</v>
      </c>
      <c r="B181" s="125" t="s">
        <v>154</v>
      </c>
      <c r="C181" s="125">
        <f>VLOOKUP(B181,$B$121:$K$170,2,FALSE)</f>
        <v>104</v>
      </c>
      <c r="D181" s="126">
        <f>VLOOKUP(B181,$B$121:$K$170,3,FALSE)</f>
        <v>509.47485548999998</v>
      </c>
      <c r="E181" s="125">
        <f>VLOOKUP(B181,$B$121:$K$170,4,FALSE)</f>
        <v>54</v>
      </c>
      <c r="F181" s="126">
        <f>VLOOKUP(B181,$B$121:$K$170,5,FALSE)</f>
        <v>228.78127231874998</v>
      </c>
      <c r="G181" s="125">
        <f t="shared" ref="G181:G190" si="11">VLOOKUP(B181,$B$121:$K$170,6,FALSE)</f>
        <v>23</v>
      </c>
      <c r="H181" s="126">
        <f t="shared" ref="H181:H190" si="12">VLOOKUP(B181,$B$121:$K$170,7,FALSE)</f>
        <v>12.245711630000001</v>
      </c>
      <c r="I181" s="126">
        <f t="shared" ref="I181:I190" si="13">D181+F181+H181</f>
        <v>750.50183943874993</v>
      </c>
      <c r="J181" s="126">
        <v>1649.7440811599997</v>
      </c>
      <c r="K181" s="112">
        <f t="shared" si="10"/>
        <v>45.492015883520715</v>
      </c>
    </row>
    <row r="182" spans="1:11" s="37" customFormat="1" ht="16.5" customHeight="1">
      <c r="A182" s="47">
        <v>3</v>
      </c>
      <c r="B182" s="125" t="s">
        <v>153</v>
      </c>
      <c r="C182" s="125">
        <f>VLOOKUP(B182,$B$121:$K$170,2,FALSE)</f>
        <v>32</v>
      </c>
      <c r="D182" s="126">
        <f>VLOOKUP(B182,$B$121:$K$170,3,FALSE)</f>
        <v>270.92909900000001</v>
      </c>
      <c r="E182" s="125">
        <f>VLOOKUP(B182,$B$121:$K$170,4,FALSE)</f>
        <v>15</v>
      </c>
      <c r="F182" s="126">
        <f>VLOOKUP(B182,$B$121:$K$170,5,FALSE)</f>
        <v>174.830476</v>
      </c>
      <c r="G182" s="125">
        <f t="shared" si="11"/>
        <v>18</v>
      </c>
      <c r="H182" s="126">
        <f t="shared" si="12"/>
        <v>107.10624383</v>
      </c>
      <c r="I182" s="126">
        <f t="shared" si="13"/>
        <v>552.86581883000008</v>
      </c>
      <c r="J182" s="126">
        <v>832.72440965875001</v>
      </c>
      <c r="K182" s="112">
        <f t="shared" si="10"/>
        <v>66.392411753195063</v>
      </c>
    </row>
    <row r="183" spans="1:11" s="37" customFormat="1" ht="16.5" customHeight="1">
      <c r="A183" s="47">
        <v>4</v>
      </c>
      <c r="B183" s="124" t="s">
        <v>176</v>
      </c>
      <c r="C183" s="125">
        <f>VLOOKUP(B183,$B$121:$K$170,2,FALSE)</f>
        <v>7</v>
      </c>
      <c r="D183" s="126">
        <f>VLOOKUP(B183,$B$121:$K$170,3,FALSE)</f>
        <v>421.75914899999998</v>
      </c>
      <c r="E183" s="125">
        <f>VLOOKUP(B183,$B$121:$K$170,4,FALSE)</f>
        <v>0</v>
      </c>
      <c r="F183" s="126">
        <f>VLOOKUP(B183,$B$121:$K$170,5,FALSE)</f>
        <v>0</v>
      </c>
      <c r="G183" s="125">
        <f t="shared" si="11"/>
        <v>1</v>
      </c>
      <c r="H183" s="126">
        <f t="shared" si="12"/>
        <v>0.35478199999999999</v>
      </c>
      <c r="I183" s="126">
        <f t="shared" si="13"/>
        <v>422.11393099999998</v>
      </c>
      <c r="J183" s="126">
        <v>110.94613056</v>
      </c>
      <c r="K183" s="112">
        <f t="shared" si="10"/>
        <v>380.46746548922636</v>
      </c>
    </row>
    <row r="184" spans="1:11" s="37" customFormat="1" ht="16.5" customHeight="1">
      <c r="A184" s="47">
        <v>5</v>
      </c>
      <c r="B184" s="127" t="s">
        <v>155</v>
      </c>
      <c r="C184" s="125">
        <f>VLOOKUP(B184,$B$121:$K$170,2,FALSE)</f>
        <v>18</v>
      </c>
      <c r="D184" s="126">
        <f>VLOOKUP(B184,$B$121:$K$170,3,FALSE)</f>
        <v>233.839811</v>
      </c>
      <c r="E184" s="125">
        <f>VLOOKUP(B184,$B$121:$K$170,4,FALSE)</f>
        <v>25</v>
      </c>
      <c r="F184" s="126">
        <f>VLOOKUP(B184,$B$121:$K$170,5,FALSE)</f>
        <v>144.901338125</v>
      </c>
      <c r="G184" s="125">
        <f t="shared" si="11"/>
        <v>4</v>
      </c>
      <c r="H184" s="126">
        <f t="shared" si="12"/>
        <v>3.272672</v>
      </c>
      <c r="I184" s="126">
        <f t="shared" si="13"/>
        <v>382.01382112499999</v>
      </c>
      <c r="J184" s="126">
        <v>306.37943495999997</v>
      </c>
      <c r="K184" s="112">
        <f t="shared" si="10"/>
        <v>124.68650879745719</v>
      </c>
    </row>
    <row r="185" spans="1:11" s="37" customFormat="1" ht="16.5" customHeight="1">
      <c r="A185" s="47">
        <v>6</v>
      </c>
      <c r="B185" s="125" t="s">
        <v>161</v>
      </c>
      <c r="C185" s="125">
        <f>VLOOKUP(B185,$B$121:$K$170,2,FALSE)</f>
        <v>23</v>
      </c>
      <c r="D185" s="126">
        <f>VLOOKUP(B185,$B$121:$K$170,3,FALSE)</f>
        <v>137.85268099999999</v>
      </c>
      <c r="E185" s="125">
        <f>VLOOKUP(B185,$B$121:$K$170,4,FALSE)</f>
        <v>11</v>
      </c>
      <c r="F185" s="126">
        <f>VLOOKUP(B185,$B$121:$K$170,5,FALSE)</f>
        <v>29.193657000000002</v>
      </c>
      <c r="G185" s="125">
        <f t="shared" si="11"/>
        <v>8</v>
      </c>
      <c r="H185" s="126">
        <f t="shared" si="12"/>
        <v>8.38804324</v>
      </c>
      <c r="I185" s="126">
        <f t="shared" si="13"/>
        <v>175.43438123999999</v>
      </c>
      <c r="J185" s="126">
        <v>164.34075627875001</v>
      </c>
      <c r="K185" s="112">
        <f t="shared" si="10"/>
        <v>106.75037964559036</v>
      </c>
    </row>
    <row r="186" spans="1:11" s="37" customFormat="1" ht="16.5" customHeight="1">
      <c r="A186" s="47">
        <v>7</v>
      </c>
      <c r="B186" s="125" t="s">
        <v>156</v>
      </c>
      <c r="C186" s="125">
        <f>VLOOKUP(B186,$B$121:$K$170,2,FALSE)</f>
        <v>8</v>
      </c>
      <c r="D186" s="126">
        <f>VLOOKUP(B186,$B$121:$K$170,3,FALSE)</f>
        <v>104.273093</v>
      </c>
      <c r="E186" s="125">
        <f>VLOOKUP(B186,$B$121:$K$170,4,FALSE)</f>
        <v>7</v>
      </c>
      <c r="F186" s="126">
        <f>VLOOKUP(B186,$B$121:$K$170,5,FALSE)</f>
        <v>14.867000000000001</v>
      </c>
      <c r="G186" s="125">
        <f t="shared" si="11"/>
        <v>1</v>
      </c>
      <c r="H186" s="126">
        <f t="shared" si="12"/>
        <v>0.62573889999999999</v>
      </c>
      <c r="I186" s="126">
        <f t="shared" si="13"/>
        <v>119.76583190000001</v>
      </c>
      <c r="J186" s="126">
        <v>271.17805462500002</v>
      </c>
      <c r="K186" s="112">
        <f t="shared" si="10"/>
        <v>44.165016253110458</v>
      </c>
    </row>
    <row r="187" spans="1:11" s="37" customFormat="1" ht="16.5" customHeight="1">
      <c r="A187" s="47">
        <v>8</v>
      </c>
      <c r="B187" s="125" t="s">
        <v>168</v>
      </c>
      <c r="C187" s="125">
        <f>VLOOKUP(B187,$B$121:$K$170,2,FALSE)</f>
        <v>10</v>
      </c>
      <c r="D187" s="126">
        <f>VLOOKUP(B187,$B$121:$K$170,3,FALSE)</f>
        <v>105.697627</v>
      </c>
      <c r="E187" s="125">
        <f>VLOOKUP(B187,$B$121:$K$170,4,FALSE)</f>
        <v>2</v>
      </c>
      <c r="F187" s="126">
        <f>VLOOKUP(B187,$B$121:$K$170,5,FALSE)</f>
        <v>1.438693</v>
      </c>
      <c r="G187" s="125">
        <f t="shared" si="11"/>
        <v>0</v>
      </c>
      <c r="H187" s="126">
        <f t="shared" si="12"/>
        <v>0</v>
      </c>
      <c r="I187" s="126">
        <f t="shared" si="13"/>
        <v>107.13632</v>
      </c>
      <c r="J187" s="126">
        <v>75.841197479999991</v>
      </c>
      <c r="K187" s="112">
        <f t="shared" si="10"/>
        <v>141.26401422953904</v>
      </c>
    </row>
    <row r="188" spans="1:11" s="37" customFormat="1" ht="16.5" customHeight="1">
      <c r="A188" s="47">
        <v>9</v>
      </c>
      <c r="B188" s="127" t="s">
        <v>163</v>
      </c>
      <c r="C188" s="125">
        <f>VLOOKUP(B188,$B$121:$K$170,2,FALSE)</f>
        <v>2</v>
      </c>
      <c r="D188" s="126">
        <f>VLOOKUP(B188,$B$121:$K$170,3,FALSE)</f>
        <v>123.377071</v>
      </c>
      <c r="E188" s="125">
        <f>VLOOKUP(B188,$B$121:$K$170,4,FALSE)</f>
        <v>1</v>
      </c>
      <c r="F188" s="126">
        <f>VLOOKUP(B188,$B$121:$K$170,5,FALSE)</f>
        <v>3.47</v>
      </c>
      <c r="G188" s="125">
        <f t="shared" si="11"/>
        <v>3</v>
      </c>
      <c r="H188" s="126">
        <f t="shared" si="12"/>
        <v>16.323779999999999</v>
      </c>
      <c r="I188" s="126">
        <f t="shared" si="13"/>
        <v>143.170851</v>
      </c>
      <c r="J188" s="126">
        <v>7.2867697800000002</v>
      </c>
      <c r="K188" s="112">
        <f t="shared" si="10"/>
        <v>1964.8054669294079</v>
      </c>
    </row>
    <row r="189" spans="1:11" s="37" customFormat="1" ht="16.5" customHeight="1">
      <c r="A189" s="47">
        <v>10</v>
      </c>
      <c r="B189" s="125" t="s">
        <v>165</v>
      </c>
      <c r="C189" s="125">
        <f>VLOOKUP(B189,$B$121:$K$170,2,FALSE)</f>
        <v>6</v>
      </c>
      <c r="D189" s="126">
        <f>VLOOKUP(B189,$B$121:$K$170,3,FALSE)</f>
        <v>38.65</v>
      </c>
      <c r="E189" s="125">
        <f>VLOOKUP(B189,$B$121:$K$170,4,FALSE)</f>
        <v>1</v>
      </c>
      <c r="F189" s="126">
        <f>VLOOKUP(B189,$B$121:$K$170,5,FALSE)</f>
        <v>1.211646</v>
      </c>
      <c r="G189" s="125">
        <f t="shared" si="11"/>
        <v>0</v>
      </c>
      <c r="H189" s="126">
        <f t="shared" si="12"/>
        <v>0</v>
      </c>
      <c r="I189" s="126">
        <f t="shared" si="13"/>
        <v>39.861646</v>
      </c>
      <c r="J189" s="126">
        <v>85.561240999999995</v>
      </c>
      <c r="K189" s="112">
        <f t="shared" si="10"/>
        <v>46.588438332725914</v>
      </c>
    </row>
    <row r="190" spans="1:11" s="37" customFormat="1" ht="16.5" customHeight="1">
      <c r="A190" s="128">
        <v>11</v>
      </c>
      <c r="B190" s="134" t="s">
        <v>175</v>
      </c>
      <c r="C190" s="125">
        <f>VLOOKUP(B190,$B$121:$K$170,2,FALSE)</f>
        <v>2</v>
      </c>
      <c r="D190" s="126">
        <f>VLOOKUP(B190,$B$121:$K$170,3,FALSE)</f>
        <v>10.199999999999999</v>
      </c>
      <c r="E190" s="125">
        <f>VLOOKUP(B190,$B$121:$K$170,4,FALSE)</f>
        <v>0</v>
      </c>
      <c r="F190" s="126">
        <f>VLOOKUP(B190,$B$121:$K$170,5,FALSE)</f>
        <v>0</v>
      </c>
      <c r="G190" s="125">
        <f t="shared" si="11"/>
        <v>1</v>
      </c>
      <c r="H190" s="126">
        <f t="shared" si="12"/>
        <v>0.17019999999999999</v>
      </c>
      <c r="I190" s="126">
        <f t="shared" si="13"/>
        <v>10.370199999999999</v>
      </c>
      <c r="J190" s="126">
        <v>3.52</v>
      </c>
      <c r="K190" s="112">
        <f t="shared" si="10"/>
        <v>294.6079545454545</v>
      </c>
    </row>
    <row r="191" spans="1:11" ht="16.5" customHeight="1">
      <c r="A191" s="167" t="s">
        <v>298</v>
      </c>
      <c r="B191" s="168" t="s">
        <v>305</v>
      </c>
      <c r="C191" s="131">
        <f t="shared" ref="C191:I191" si="14">SUM(C192:C197)</f>
        <v>454</v>
      </c>
      <c r="D191" s="132">
        <f t="shared" si="14"/>
        <v>1258.5162384499999</v>
      </c>
      <c r="E191" s="131">
        <f t="shared" si="14"/>
        <v>204</v>
      </c>
      <c r="F191" s="132">
        <f t="shared" si="14"/>
        <v>1097.9992796367187</v>
      </c>
      <c r="G191" s="131">
        <f t="shared" si="14"/>
        <v>960</v>
      </c>
      <c r="H191" s="132">
        <f>SUM(H192:H197)</f>
        <v>1441.0821881800005</v>
      </c>
      <c r="I191" s="132">
        <f t="shared" si="14"/>
        <v>3797.5977062667189</v>
      </c>
      <c r="J191" s="132">
        <f>SUM(J192:J197)</f>
        <v>4841.1227950972625</v>
      </c>
      <c r="K191" s="169">
        <f t="shared" si="8"/>
        <v>78.444564763212583</v>
      </c>
    </row>
    <row r="192" spans="1:11" s="37" customFormat="1" ht="16.5" customHeight="1">
      <c r="A192" s="47">
        <v>1</v>
      </c>
      <c r="B192" s="125" t="s">
        <v>147</v>
      </c>
      <c r="C192" s="125">
        <f>VLOOKUP(B192,$B$121:$K$170,2,FALSE)</f>
        <v>374</v>
      </c>
      <c r="D192" s="126">
        <f>VLOOKUP(B192,$B$121:$K$170,3,FALSE)</f>
        <v>199.83260175999999</v>
      </c>
      <c r="E192" s="125">
        <f>VLOOKUP(B192,$B$121:$K$170,4,FALSE)</f>
        <v>121</v>
      </c>
      <c r="F192" s="126">
        <f>VLOOKUP(B192,$B$121:$K$170,5,FALSE)</f>
        <v>403.34974893359373</v>
      </c>
      <c r="G192" s="125">
        <f>VLOOKUP(B192,$B$121:$K$170,6,FALSE)</f>
        <v>836</v>
      </c>
      <c r="H192" s="126">
        <f>VLOOKUP(B192,$B$121:$K$170,7,FALSE)</f>
        <v>541.10594875000004</v>
      </c>
      <c r="I192" s="126">
        <f t="shared" ref="I192:I197" si="15">D192+F192+H192</f>
        <v>1144.2882994435936</v>
      </c>
      <c r="J192" s="126">
        <v>1323.3135149397654</v>
      </c>
      <c r="K192" s="112">
        <f t="shared" ref="K192:K197" si="16">I192/J192*100</f>
        <v>86.471443578937482</v>
      </c>
    </row>
    <row r="193" spans="1:11" s="37" customFormat="1" ht="16.5" customHeight="1">
      <c r="A193" s="47">
        <v>2</v>
      </c>
      <c r="B193" s="125" t="s">
        <v>150</v>
      </c>
      <c r="C193" s="125">
        <f>VLOOKUP(B193,$B$121:$K$170,2,FALSE)</f>
        <v>29</v>
      </c>
      <c r="D193" s="126">
        <f>VLOOKUP(B193,$B$121:$K$170,3,FALSE)</f>
        <v>321.03561392</v>
      </c>
      <c r="E193" s="125">
        <f>VLOOKUP(B193,$B$121:$K$170,4,FALSE)</f>
        <v>13</v>
      </c>
      <c r="F193" s="126">
        <f>VLOOKUP(B193,$B$121:$K$170,5,FALSE)</f>
        <v>33.108672328125003</v>
      </c>
      <c r="G193" s="125">
        <f>VLOOKUP(B193,$B$121:$K$170,6,FALSE)</f>
        <v>84</v>
      </c>
      <c r="H193" s="126">
        <f>VLOOKUP(B193,$B$121:$K$170,7,FALSE)</f>
        <v>554.9626700900003</v>
      </c>
      <c r="I193" s="126">
        <f t="shared" si="15"/>
        <v>909.10695633812531</v>
      </c>
      <c r="J193" s="126">
        <v>2520.1761118300001</v>
      </c>
      <c r="K193" s="112">
        <f t="shared" si="16"/>
        <v>36.073151875008712</v>
      </c>
    </row>
    <row r="194" spans="1:11" s="37" customFormat="1" ht="16.5" customHeight="1">
      <c r="A194" s="47">
        <v>3</v>
      </c>
      <c r="B194" s="125" t="s">
        <v>152</v>
      </c>
      <c r="C194" s="125">
        <f>VLOOKUP(B194,$B$121:$K$170,2,FALSE)</f>
        <v>28</v>
      </c>
      <c r="D194" s="126">
        <f>VLOOKUP(B194,$B$121:$K$170,3,FALSE)</f>
        <v>82.040375170000004</v>
      </c>
      <c r="E194" s="125">
        <f>VLOOKUP(B194,$B$121:$K$170,4,FALSE)</f>
        <v>34</v>
      </c>
      <c r="F194" s="126">
        <f>VLOOKUP(B194,$B$121:$K$170,5,FALSE)</f>
        <v>361.89902699999999</v>
      </c>
      <c r="G194" s="125">
        <f>VLOOKUP(B194,$B$121:$K$170,6,FALSE)</f>
        <v>29</v>
      </c>
      <c r="H194" s="126">
        <f>VLOOKUP(B194,$B$121:$K$170,7,FALSE)</f>
        <v>234.83040027000004</v>
      </c>
      <c r="I194" s="126">
        <f t="shared" si="15"/>
        <v>678.76980244000003</v>
      </c>
      <c r="J194" s="126">
        <v>352.7110094075</v>
      </c>
      <c r="K194" s="112">
        <f t="shared" si="16"/>
        <v>192.44361087005151</v>
      </c>
    </row>
    <row r="195" spans="1:11" s="37" customFormat="1" ht="16.5" customHeight="1">
      <c r="A195" s="47">
        <v>4</v>
      </c>
      <c r="B195" s="125" t="s">
        <v>148</v>
      </c>
      <c r="C195" s="125">
        <f>VLOOKUP(B195,$B$121:$K$170,2,FALSE)</f>
        <v>7</v>
      </c>
      <c r="D195" s="126">
        <f>VLOOKUP(B195,$B$121:$K$170,3,FALSE)</f>
        <v>72</v>
      </c>
      <c r="E195" s="125">
        <f>VLOOKUP(B195,$B$121:$K$170,4,FALSE)</f>
        <v>16</v>
      </c>
      <c r="F195" s="126">
        <f>VLOOKUP(B195,$B$121:$K$170,5,FALSE)</f>
        <v>338.74615712500002</v>
      </c>
      <c r="G195" s="125">
        <f>VLOOKUP(B195,$B$121:$K$170,6,FALSE)</f>
        <v>1</v>
      </c>
      <c r="H195" s="126">
        <f>VLOOKUP(B195,$B$121:$K$170,7,FALSE)</f>
        <v>0.20747766000000001</v>
      </c>
      <c r="I195" s="126">
        <f t="shared" si="15"/>
        <v>410.95363478500002</v>
      </c>
      <c r="J195" s="126">
        <v>220.7880112</v>
      </c>
      <c r="K195" s="112">
        <f t="shared" si="16"/>
        <v>186.13041195100905</v>
      </c>
    </row>
    <row r="196" spans="1:11" s="37" customFormat="1" ht="16.5" customHeight="1">
      <c r="A196" s="47">
        <v>5</v>
      </c>
      <c r="B196" s="125" t="s">
        <v>151</v>
      </c>
      <c r="C196" s="125">
        <f>VLOOKUP(B196,$B$121:$K$170,2,FALSE)</f>
        <v>5</v>
      </c>
      <c r="D196" s="126">
        <f>VLOOKUP(B196,$B$121:$K$170,3,FALSE)</f>
        <v>17.107384</v>
      </c>
      <c r="E196" s="125">
        <f>VLOOKUP(B196,$B$121:$K$170,4,FALSE)</f>
        <v>0</v>
      </c>
      <c r="F196" s="126">
        <f>VLOOKUP(B196,$B$121:$K$170,5,FALSE)</f>
        <v>0</v>
      </c>
      <c r="G196" s="125">
        <f>VLOOKUP(B196,$B$121:$K$170,6,FALSE)</f>
        <v>6</v>
      </c>
      <c r="H196" s="126">
        <f>VLOOKUP(B196,$B$121:$K$170,7,FALSE)</f>
        <v>107.25057322999999</v>
      </c>
      <c r="I196" s="126">
        <f t="shared" si="15"/>
        <v>124.35795722999998</v>
      </c>
      <c r="J196" s="126">
        <v>295.19237319000001</v>
      </c>
      <c r="K196" s="112">
        <f t="shared" si="16"/>
        <v>42.12776769471521</v>
      </c>
    </row>
    <row r="197" spans="1:11" s="37" customFormat="1" ht="16.5" customHeight="1">
      <c r="A197" s="128">
        <v>6</v>
      </c>
      <c r="B197" s="129" t="s">
        <v>162</v>
      </c>
      <c r="C197" s="125">
        <f>VLOOKUP(B197,$B$121:$K$170,2,FALSE)</f>
        <v>11</v>
      </c>
      <c r="D197" s="126">
        <f>VLOOKUP(B197,$B$121:$K$170,3,FALSE)</f>
        <v>566.50026359999993</v>
      </c>
      <c r="E197" s="125">
        <f>VLOOKUP(B197,$B$121:$K$170,4,FALSE)</f>
        <v>20</v>
      </c>
      <c r="F197" s="126">
        <f>VLOOKUP(B197,$B$121:$K$170,5,FALSE)</f>
        <v>-39.104325750000001</v>
      </c>
      <c r="G197" s="125">
        <f>VLOOKUP(B197,$B$121:$K$170,6,FALSE)</f>
        <v>4</v>
      </c>
      <c r="H197" s="126">
        <f>VLOOKUP(B197,$B$121:$K$170,7,FALSE)</f>
        <v>2.7251181800000004</v>
      </c>
      <c r="I197" s="126">
        <f t="shared" si="15"/>
        <v>530.12105602999986</v>
      </c>
      <c r="J197" s="126">
        <v>128.94177452999693</v>
      </c>
      <c r="K197" s="112">
        <f t="shared" si="16"/>
        <v>411.13212375301441</v>
      </c>
    </row>
    <row r="198" spans="1:11" s="45" customFormat="1" ht="16.5" customHeight="1">
      <c r="A198" s="130" t="s">
        <v>300</v>
      </c>
      <c r="B198" s="131" t="s">
        <v>299</v>
      </c>
      <c r="C198" s="131">
        <f t="shared" ref="C198:I198" si="17">SUM(C199:C212)</f>
        <v>34</v>
      </c>
      <c r="D198" s="132">
        <f t="shared" si="17"/>
        <v>1069.894886</v>
      </c>
      <c r="E198" s="131">
        <f t="shared" si="17"/>
        <v>23</v>
      </c>
      <c r="F198" s="132">
        <f t="shared" si="17"/>
        <v>93.58475965625</v>
      </c>
      <c r="G198" s="131">
        <f t="shared" si="17"/>
        <v>27</v>
      </c>
      <c r="H198" s="132">
        <f>SUM(H199:H212)</f>
        <v>33.402483040000007</v>
      </c>
      <c r="I198" s="133">
        <f t="shared" si="17"/>
        <v>1196.88212869625</v>
      </c>
      <c r="J198" s="133">
        <f>SUM(J199:J212)</f>
        <v>1577.3404342000001</v>
      </c>
      <c r="K198" s="155">
        <f t="shared" si="8"/>
        <v>75.879759546219205</v>
      </c>
    </row>
    <row r="199" spans="1:11" s="37" customFormat="1" ht="16.5" customHeight="1">
      <c r="A199" s="47">
        <v>1</v>
      </c>
      <c r="B199" s="125" t="s">
        <v>159</v>
      </c>
      <c r="C199" s="125">
        <f>VLOOKUP(B199,$B$121:$K$170,2,FALSE)</f>
        <v>22</v>
      </c>
      <c r="D199" s="126">
        <f>VLOOKUP(B199,$B$121:$K$170,3,FALSE)</f>
        <v>953.64620600000001</v>
      </c>
      <c r="E199" s="125">
        <f>VLOOKUP(B199,$B$121:$K$170,4,FALSE)</f>
        <v>11</v>
      </c>
      <c r="F199" s="126">
        <f>VLOOKUP(B199,$B$121:$K$170,5,FALSE)</f>
        <v>52.144902999999999</v>
      </c>
      <c r="G199" s="125">
        <f>VLOOKUP(B199,$B$121:$K$170,6,FALSE)</f>
        <v>15</v>
      </c>
      <c r="H199" s="126">
        <f>VLOOKUP(B199,$B$121:$K$170,7,FALSE)</f>
        <v>10.929546770000002</v>
      </c>
      <c r="I199" s="35">
        <f>D199+F199+H199</f>
        <v>1016.72065577</v>
      </c>
      <c r="J199" s="126">
        <v>413.80776586000002</v>
      </c>
      <c r="K199" s="112">
        <f>I199/J199*100</f>
        <v>245.69878568059019</v>
      </c>
    </row>
    <row r="200" spans="1:11" s="37" customFormat="1" ht="16.5" customHeight="1">
      <c r="A200" s="47">
        <v>2</v>
      </c>
      <c r="B200" s="125" t="s">
        <v>169</v>
      </c>
      <c r="C200" s="125">
        <f>VLOOKUP(B200,$B$121:$K$170,2,FALSE)</f>
        <v>11</v>
      </c>
      <c r="D200" s="126">
        <f>VLOOKUP(B200,$B$121:$K$170,3,FALSE)</f>
        <v>111.54868</v>
      </c>
      <c r="E200" s="125">
        <f>VLOOKUP(B200,$B$121:$K$170,4,FALSE)</f>
        <v>3</v>
      </c>
      <c r="F200" s="126">
        <f>VLOOKUP(B200,$B$121:$K$170,5,FALSE)</f>
        <v>7.4488566562500003</v>
      </c>
      <c r="G200" s="125">
        <f>VLOOKUP(B200,$B$121:$K$170,6,FALSE)</f>
        <v>4</v>
      </c>
      <c r="H200" s="126">
        <f>VLOOKUP(B200,$B$121:$K$170,7,FALSE)</f>
        <v>8.3187499999999996</v>
      </c>
      <c r="I200" s="35">
        <f t="shared" ref="I200:I205" si="18">D200+F200+H200</f>
        <v>127.31628665625</v>
      </c>
      <c r="J200" s="126">
        <v>951.40221300000007</v>
      </c>
      <c r="K200" s="112">
        <f>I200/J200*100</f>
        <v>13.381962425207222</v>
      </c>
    </row>
    <row r="201" spans="1:11" s="37" customFormat="1" ht="16.5" customHeight="1">
      <c r="A201" s="47">
        <v>3</v>
      </c>
      <c r="B201" s="125" t="s">
        <v>167</v>
      </c>
      <c r="C201" s="125">
        <f>VLOOKUP(B201,$B$121:$K$170,2,FALSE)</f>
        <v>1</v>
      </c>
      <c r="D201" s="126">
        <f>VLOOKUP(B201,$B$121:$K$170,3,FALSE)</f>
        <v>4.7</v>
      </c>
      <c r="E201" s="125">
        <f>VLOOKUP(B201,$B$121:$K$170,4,FALSE)</f>
        <v>9</v>
      </c>
      <c r="F201" s="126">
        <f>VLOOKUP(B201,$B$121:$K$170,5,FALSE)</f>
        <v>33.991</v>
      </c>
      <c r="G201" s="125">
        <f>VLOOKUP(B201,$B$121:$K$170,6,FALSE)</f>
        <v>1</v>
      </c>
      <c r="H201" s="126">
        <f>VLOOKUP(B201,$B$121:$K$170,7,FALSE)</f>
        <v>1.28145595</v>
      </c>
      <c r="I201" s="35">
        <f t="shared" si="18"/>
        <v>39.972455950000004</v>
      </c>
      <c r="J201" s="126">
        <v>205.40202849000002</v>
      </c>
      <c r="K201" s="112">
        <f>I201/J201*100</f>
        <v>19.460594544199481</v>
      </c>
    </row>
    <row r="202" spans="1:11" s="37" customFormat="1" ht="16.5" customHeight="1">
      <c r="A202" s="47">
        <v>4</v>
      </c>
      <c r="B202" s="125" t="s">
        <v>187</v>
      </c>
      <c r="C202" s="125">
        <f>VLOOKUP(B202,$B$121:$K$170,2,FALSE)</f>
        <v>0</v>
      </c>
      <c r="D202" s="126">
        <f>VLOOKUP(B202,$B$121:$K$170,3,FALSE)</f>
        <v>0</v>
      </c>
      <c r="E202" s="125">
        <f>VLOOKUP(B202,$B$121:$K$170,4,FALSE)</f>
        <v>0</v>
      </c>
      <c r="F202" s="126">
        <f>VLOOKUP(B202,$B$121:$K$170,5,FALSE)</f>
        <v>0</v>
      </c>
      <c r="G202" s="125">
        <f>VLOOKUP(B202,$B$121:$K$170,6,FALSE)</f>
        <v>4</v>
      </c>
      <c r="H202" s="126">
        <f>VLOOKUP(B202,$B$121:$K$170,7,FALSE)</f>
        <v>1.90947691</v>
      </c>
      <c r="I202" s="35">
        <f t="shared" si="18"/>
        <v>1.90947691</v>
      </c>
      <c r="J202" s="126">
        <v>4.8663220000000003</v>
      </c>
      <c r="K202" s="112">
        <f>I202/J202*100</f>
        <v>39.238605871128129</v>
      </c>
    </row>
    <row r="203" spans="1:11" s="37" customFormat="1" ht="16.5" customHeight="1">
      <c r="A203" s="47">
        <v>5</v>
      </c>
      <c r="B203" s="129" t="s">
        <v>177</v>
      </c>
      <c r="C203" s="125">
        <v>0</v>
      </c>
      <c r="D203" s="126">
        <v>0</v>
      </c>
      <c r="E203" s="125">
        <v>0</v>
      </c>
      <c r="F203" s="126">
        <v>0</v>
      </c>
      <c r="G203" s="125">
        <f>VLOOKUP(B203,$B$121:$K$170,6,FALSE)</f>
        <v>1</v>
      </c>
      <c r="H203" s="126">
        <f>VLOOKUP(B203,$B$121:$K$170,7,FALSE)</f>
        <v>0.84445194999999995</v>
      </c>
      <c r="I203" s="35">
        <f t="shared" si="18"/>
        <v>0.84445194999999995</v>
      </c>
      <c r="J203" s="126">
        <v>1.23472885</v>
      </c>
      <c r="K203" s="112"/>
    </row>
    <row r="204" spans="1:11" s="37" customFormat="1" ht="16.5" customHeight="1">
      <c r="A204" s="47">
        <v>6</v>
      </c>
      <c r="B204" s="129" t="s">
        <v>193</v>
      </c>
      <c r="C204" s="125">
        <v>0</v>
      </c>
      <c r="D204" s="126">
        <v>0</v>
      </c>
      <c r="E204" s="125">
        <v>0</v>
      </c>
      <c r="F204" s="126">
        <v>0</v>
      </c>
      <c r="G204" s="125">
        <f>VLOOKUP(B204,$B$121:$K$170,6,FALSE)</f>
        <v>1</v>
      </c>
      <c r="H204" s="126">
        <f>VLOOKUP(B204,$B$121:$K$170,7,FALSE)</f>
        <v>1.7045000000000001E-2</v>
      </c>
      <c r="I204" s="35">
        <f t="shared" si="18"/>
        <v>1.7045000000000001E-2</v>
      </c>
      <c r="J204" s="126">
        <v>0.62737600000000004</v>
      </c>
      <c r="K204" s="112"/>
    </row>
    <row r="205" spans="1:11" s="37" customFormat="1" ht="16.5" customHeight="1">
      <c r="A205" s="47">
        <v>7</v>
      </c>
      <c r="B205" s="129" t="s">
        <v>198</v>
      </c>
      <c r="C205" s="125">
        <v>0</v>
      </c>
      <c r="D205" s="126">
        <v>0</v>
      </c>
      <c r="E205" s="125">
        <v>0</v>
      </c>
      <c r="F205" s="126">
        <v>0</v>
      </c>
      <c r="G205" s="125">
        <f>VLOOKUP(B205,$B$121:$K$170,6,FALSE)</f>
        <v>1</v>
      </c>
      <c r="H205" s="126">
        <f>VLOOKUP(B205,$B$121:$K$170,7,FALSE)</f>
        <v>10.101756460000001</v>
      </c>
      <c r="I205" s="35">
        <f t="shared" si="18"/>
        <v>10.101756460000001</v>
      </c>
      <c r="J205" s="126">
        <v>0</v>
      </c>
      <c r="K205" s="112"/>
    </row>
    <row r="206" spans="1:11" s="37" customFormat="1" ht="16.5" customHeight="1">
      <c r="A206" s="47">
        <v>8</v>
      </c>
      <c r="B206" s="129" t="s">
        <v>263</v>
      </c>
      <c r="C206" s="125">
        <v>0</v>
      </c>
      <c r="D206" s="126">
        <v>0</v>
      </c>
      <c r="E206" s="125">
        <v>0</v>
      </c>
      <c r="F206" s="126">
        <v>0</v>
      </c>
      <c r="G206" s="125"/>
      <c r="H206" s="126"/>
      <c r="I206" s="35"/>
      <c r="J206" s="126">
        <v>0</v>
      </c>
      <c r="K206" s="112"/>
    </row>
    <row r="207" spans="1:11" s="37" customFormat="1" ht="16.5" customHeight="1">
      <c r="A207" s="47">
        <v>9</v>
      </c>
      <c r="B207" s="129" t="s">
        <v>200</v>
      </c>
      <c r="C207" s="125">
        <v>0</v>
      </c>
      <c r="D207" s="126">
        <v>0</v>
      </c>
      <c r="E207" s="125">
        <v>0</v>
      </c>
      <c r="F207" s="126">
        <v>0</v>
      </c>
      <c r="G207" s="125"/>
      <c r="H207" s="126"/>
      <c r="I207" s="35"/>
      <c r="J207" s="126">
        <v>0</v>
      </c>
      <c r="K207" s="112"/>
    </row>
    <row r="208" spans="1:11" s="37" customFormat="1" ht="16.5" customHeight="1">
      <c r="A208" s="47">
        <v>10</v>
      </c>
      <c r="B208" s="129" t="s">
        <v>266</v>
      </c>
      <c r="C208" s="125">
        <v>0</v>
      </c>
      <c r="D208" s="126">
        <v>0</v>
      </c>
      <c r="E208" s="125">
        <v>0</v>
      </c>
      <c r="F208" s="126">
        <v>0</v>
      </c>
      <c r="G208" s="125"/>
      <c r="H208" s="126"/>
      <c r="I208" s="35"/>
      <c r="J208" s="126">
        <v>0</v>
      </c>
      <c r="K208" s="112"/>
    </row>
    <row r="209" spans="1:11" s="37" customFormat="1" ht="16.5" customHeight="1">
      <c r="A209" s="47">
        <v>11</v>
      </c>
      <c r="B209" s="129" t="s">
        <v>265</v>
      </c>
      <c r="C209" s="125">
        <v>0</v>
      </c>
      <c r="D209" s="126">
        <v>0</v>
      </c>
      <c r="E209" s="125">
        <v>0</v>
      </c>
      <c r="F209" s="126">
        <v>0</v>
      </c>
      <c r="G209" s="125"/>
      <c r="H209" s="126"/>
      <c r="I209" s="35"/>
      <c r="J209" s="126">
        <v>0</v>
      </c>
      <c r="K209" s="112"/>
    </row>
    <row r="210" spans="1:11" s="37" customFormat="1" ht="16.5" customHeight="1">
      <c r="A210" s="47">
        <v>12</v>
      </c>
      <c r="B210" s="129" t="s">
        <v>268</v>
      </c>
      <c r="C210" s="125">
        <v>0</v>
      </c>
      <c r="D210" s="126">
        <v>0</v>
      </c>
      <c r="E210" s="125">
        <v>0</v>
      </c>
      <c r="F210" s="126">
        <v>0</v>
      </c>
      <c r="G210" s="125"/>
      <c r="H210" s="126"/>
      <c r="I210" s="35"/>
      <c r="J210" s="126">
        <v>0</v>
      </c>
      <c r="K210" s="112"/>
    </row>
    <row r="211" spans="1:11" s="37" customFormat="1" ht="16.5" customHeight="1">
      <c r="A211" s="47">
        <v>13</v>
      </c>
      <c r="B211" s="129" t="s">
        <v>267</v>
      </c>
      <c r="C211" s="125">
        <v>0</v>
      </c>
      <c r="D211" s="126">
        <v>0</v>
      </c>
      <c r="E211" s="125">
        <v>0</v>
      </c>
      <c r="F211" s="126">
        <v>0</v>
      </c>
      <c r="G211" s="125"/>
      <c r="H211" s="126"/>
      <c r="I211" s="35"/>
      <c r="J211" s="126">
        <v>0</v>
      </c>
      <c r="K211" s="112"/>
    </row>
    <row r="212" spans="1:11" s="37" customFormat="1" ht="16.5" customHeight="1">
      <c r="A212" s="128">
        <v>14</v>
      </c>
      <c r="B212" s="129" t="s">
        <v>197</v>
      </c>
      <c r="C212" s="125">
        <v>0</v>
      </c>
      <c r="D212" s="126">
        <v>0</v>
      </c>
      <c r="E212" s="125">
        <v>0</v>
      </c>
      <c r="F212" s="126">
        <v>0</v>
      </c>
      <c r="G212" s="125"/>
      <c r="H212" s="126"/>
      <c r="I212" s="35"/>
      <c r="J212" s="126">
        <v>0</v>
      </c>
      <c r="K212" s="112"/>
    </row>
    <row r="213" spans="1:11" s="45" customFormat="1" ht="16.5" customHeight="1">
      <c r="A213" s="130" t="s">
        <v>302</v>
      </c>
      <c r="B213" s="131" t="s">
        <v>301</v>
      </c>
      <c r="C213" s="131">
        <f t="shared" ref="C213:I213" si="19">SUM(C214:C227)</f>
        <v>77</v>
      </c>
      <c r="D213" s="132">
        <f t="shared" si="19"/>
        <v>461.06985774000003</v>
      </c>
      <c r="E213" s="131">
        <f t="shared" si="19"/>
        <v>31</v>
      </c>
      <c r="F213" s="132">
        <f t="shared" si="19"/>
        <v>180.74977590039066</v>
      </c>
      <c r="G213" s="131">
        <f t="shared" si="19"/>
        <v>50</v>
      </c>
      <c r="H213" s="132">
        <f>SUM(H214:H227)</f>
        <v>26.101653869999996</v>
      </c>
      <c r="I213" s="132">
        <f t="shared" si="19"/>
        <v>667.92128751039058</v>
      </c>
      <c r="J213" s="132">
        <f>SUM(J214:J227)</f>
        <v>515.37875517999998</v>
      </c>
      <c r="K213" s="155">
        <f t="shared" ref="K213" si="20">I213/J213*100</f>
        <v>129.59814132755898</v>
      </c>
    </row>
    <row r="214" spans="1:11" s="37" customFormat="1" ht="16.5" customHeight="1">
      <c r="A214" s="47">
        <v>1</v>
      </c>
      <c r="B214" s="124" t="s">
        <v>179</v>
      </c>
      <c r="C214" s="125">
        <f>VLOOKUP(B214,$B$121:$K$170,2,FALSE)</f>
        <v>7</v>
      </c>
      <c r="D214" s="126">
        <f>VLOOKUP(B214,$B$121:$K$170,3,FALSE)</f>
        <v>320.14800000000002</v>
      </c>
      <c r="E214" s="125">
        <f>VLOOKUP(B214,$B$121:$K$170,4,FALSE)</f>
        <v>5</v>
      </c>
      <c r="F214" s="126">
        <f>VLOOKUP(B214,$B$121:$K$170,5,FALSE)</f>
        <v>107.78995999999999</v>
      </c>
      <c r="G214" s="125">
        <f>VLOOKUP(B214,$B$121:$K$170,6,FALSE)</f>
        <v>0</v>
      </c>
      <c r="H214" s="126">
        <f>VLOOKUP(B214,$B$121:$K$170,7,FALSE)</f>
        <v>0</v>
      </c>
      <c r="I214" s="126">
        <f t="shared" ref="I214:I227" si="21">D214+F214+H214</f>
        <v>427.93796000000003</v>
      </c>
      <c r="J214" s="126">
        <v>402.05184480999998</v>
      </c>
      <c r="K214" s="112">
        <f>I214/J214*100</f>
        <v>106.43850178133947</v>
      </c>
    </row>
    <row r="215" spans="1:11" s="37" customFormat="1" ht="16.5" customHeight="1">
      <c r="A215" s="47">
        <v>2</v>
      </c>
      <c r="B215" s="125" t="s">
        <v>158</v>
      </c>
      <c r="C215" s="125">
        <f>VLOOKUP(B215,$B$121:$K$170,2,FALSE)</f>
        <v>6</v>
      </c>
      <c r="D215" s="126">
        <f>VLOOKUP(B215,$B$121:$K$170,3,FALSE)</f>
        <v>50.828198999999998</v>
      </c>
      <c r="E215" s="125">
        <f>VLOOKUP(B215,$B$121:$K$170,4,FALSE)</f>
        <v>2</v>
      </c>
      <c r="F215" s="126">
        <f>VLOOKUP(B215,$B$121:$K$170,5,FALSE)</f>
        <v>47.1</v>
      </c>
      <c r="G215" s="125">
        <f>VLOOKUP(B215,$B$121:$K$170,6,FALSE)</f>
        <v>3</v>
      </c>
      <c r="H215" s="126">
        <f>VLOOKUP(B215,$B$121:$K$170,7,FALSE)</f>
        <v>6.5490375999999992</v>
      </c>
      <c r="I215" s="126">
        <f t="shared" si="21"/>
        <v>104.47723660000001</v>
      </c>
      <c r="J215" s="126">
        <v>32.268193000000004</v>
      </c>
      <c r="K215" s="112">
        <f>I215/J215*100</f>
        <v>323.77777274358067</v>
      </c>
    </row>
    <row r="216" spans="1:11" s="37" customFormat="1" ht="16.5" customHeight="1">
      <c r="A216" s="47">
        <v>3</v>
      </c>
      <c r="B216" s="125" t="s">
        <v>164</v>
      </c>
      <c r="C216" s="125">
        <f>VLOOKUP(B216,$B$121:$K$170,2,FALSE)</f>
        <v>1</v>
      </c>
      <c r="D216" s="126">
        <f>VLOOKUP(B216,$B$121:$K$170,3,FALSE)</f>
        <v>31.8</v>
      </c>
      <c r="E216" s="125">
        <f>VLOOKUP(B216,$B$121:$K$170,4,FALSE)</f>
        <v>2</v>
      </c>
      <c r="F216" s="126">
        <f>VLOOKUP(B216,$B$121:$K$170,5,FALSE)</f>
        <v>11.892332</v>
      </c>
      <c r="G216" s="125">
        <f>VLOOKUP(B216,$B$121:$K$170,6,FALSE)</f>
        <v>0</v>
      </c>
      <c r="H216" s="126">
        <f>VLOOKUP(B216,$B$121:$K$170,7,FALSE)</f>
        <v>0</v>
      </c>
      <c r="I216" s="126">
        <f t="shared" si="21"/>
        <v>43.692332</v>
      </c>
      <c r="J216" s="126">
        <v>5.5003542699999999</v>
      </c>
      <c r="K216" s="112">
        <f>I216/J216*100</f>
        <v>794.35486980005021</v>
      </c>
    </row>
    <row r="217" spans="1:11" s="37" customFormat="1" ht="16.5" customHeight="1">
      <c r="A217" s="47">
        <v>4</v>
      </c>
      <c r="B217" s="125" t="s">
        <v>180</v>
      </c>
      <c r="C217" s="125">
        <f>VLOOKUP(B217,$B$121:$K$170,2,FALSE)</f>
        <v>4</v>
      </c>
      <c r="D217" s="126">
        <f>VLOOKUP(B217,$B$121:$K$170,3,FALSE)</f>
        <v>35</v>
      </c>
      <c r="E217" s="125">
        <f>VLOOKUP(B217,$B$121:$K$170,4,FALSE)</f>
        <v>0</v>
      </c>
      <c r="F217" s="126">
        <f>VLOOKUP(B217,$B$121:$K$170,5,FALSE)</f>
        <v>0</v>
      </c>
      <c r="G217" s="125">
        <f>VLOOKUP(B217,$B$121:$K$170,6,FALSE)</f>
        <v>3</v>
      </c>
      <c r="H217" s="126">
        <f>VLOOKUP(B217,$B$121:$K$170,7,FALSE)</f>
        <v>0.14844599999999999</v>
      </c>
      <c r="I217" s="126">
        <f t="shared" si="21"/>
        <v>35.148446</v>
      </c>
      <c r="J217" s="126">
        <v>25.130434000000001</v>
      </c>
      <c r="K217" s="112">
        <f>I217/J217*100</f>
        <v>139.8640628331369</v>
      </c>
    </row>
    <row r="218" spans="1:11" s="37" customFormat="1" ht="16.5" customHeight="1">
      <c r="A218" s="47">
        <v>5</v>
      </c>
      <c r="B218" s="125" t="s">
        <v>160</v>
      </c>
      <c r="C218" s="125">
        <f>VLOOKUP(B218,$B$121:$K$170,2,FALSE)</f>
        <v>53</v>
      </c>
      <c r="D218" s="126">
        <f>VLOOKUP(B218,$B$121:$K$170,3,FALSE)</f>
        <v>8.5950447400000005</v>
      </c>
      <c r="E218" s="125">
        <f>VLOOKUP(B218,$B$121:$K$170,4,FALSE)</f>
        <v>17</v>
      </c>
      <c r="F218" s="126">
        <f>VLOOKUP(B218,$B$121:$K$170,5,FALSE)</f>
        <v>10.922575900390624</v>
      </c>
      <c r="G218" s="125">
        <f>VLOOKUP(B218,$B$121:$K$170,6,FALSE)</f>
        <v>17</v>
      </c>
      <c r="H218" s="126">
        <f>VLOOKUP(B218,$B$121:$K$170,7,FALSE)</f>
        <v>2.7432911</v>
      </c>
      <c r="I218" s="126">
        <f t="shared" si="21"/>
        <v>22.260911740390625</v>
      </c>
      <c r="J218" s="126">
        <v>-7.2283004299999982</v>
      </c>
      <c r="K218" s="112">
        <f>I218/J218*100</f>
        <v>-307.96882276779729</v>
      </c>
    </row>
    <row r="219" spans="1:11" s="37" customFormat="1" ht="16.5" customHeight="1">
      <c r="A219" s="47">
        <v>6</v>
      </c>
      <c r="B219" s="125" t="s">
        <v>178</v>
      </c>
      <c r="C219" s="125">
        <f>VLOOKUP(B219,$B$121:$K$170,2,FALSE)</f>
        <v>0</v>
      </c>
      <c r="D219" s="126">
        <f>VLOOKUP(B219,$B$121:$K$170,3,FALSE)</f>
        <v>0</v>
      </c>
      <c r="E219" s="125">
        <f>VLOOKUP(B219,$B$121:$K$170,4,FALSE)</f>
        <v>4</v>
      </c>
      <c r="F219" s="126">
        <f>VLOOKUP(B219,$B$121:$K$170,5,FALSE)</f>
        <v>2.7449080000000001</v>
      </c>
      <c r="G219" s="125">
        <f>VLOOKUP(B219,$B$121:$K$170,6,FALSE)</f>
        <v>2</v>
      </c>
      <c r="H219" s="126">
        <f>VLOOKUP(B219,$B$121:$K$170,7,FALSE)</f>
        <v>15.146955999999999</v>
      </c>
      <c r="I219" s="126">
        <f t="shared" si="21"/>
        <v>17.891863999999998</v>
      </c>
      <c r="J219" s="126">
        <v>0.57253699999999996</v>
      </c>
      <c r="K219" s="112"/>
    </row>
    <row r="220" spans="1:11" s="37" customFormat="1" ht="16.5" customHeight="1">
      <c r="A220" s="47">
        <v>7</v>
      </c>
      <c r="B220" s="127" t="s">
        <v>174</v>
      </c>
      <c r="C220" s="125">
        <f>VLOOKUP(B220,$B$121:$K$170,2,FALSE)</f>
        <v>1</v>
      </c>
      <c r="D220" s="126">
        <f>VLOOKUP(B220,$B$121:$K$170,3,FALSE)</f>
        <v>4</v>
      </c>
      <c r="E220" s="125">
        <f>VLOOKUP(B220,$B$121:$K$170,4,FALSE)</f>
        <v>0</v>
      </c>
      <c r="F220" s="126">
        <f>VLOOKUP(B220,$B$121:$K$170,5,FALSE)</f>
        <v>0</v>
      </c>
      <c r="G220" s="125">
        <f>VLOOKUP(B220,$B$121:$K$170,6,FALSE)</f>
        <v>0</v>
      </c>
      <c r="H220" s="126">
        <f>VLOOKUP(B220,$B$121:$K$170,7,FALSE)</f>
        <v>0</v>
      </c>
      <c r="I220" s="126">
        <f t="shared" si="21"/>
        <v>4</v>
      </c>
      <c r="J220" s="126">
        <v>13.76533837</v>
      </c>
      <c r="K220" s="112">
        <f t="shared" ref="K220:K225" si="22">I220/J220*100</f>
        <v>29.058493823279697</v>
      </c>
    </row>
    <row r="221" spans="1:11" s="37" customFormat="1" ht="16.5" customHeight="1">
      <c r="A221" s="47">
        <v>8</v>
      </c>
      <c r="B221" s="124" t="s">
        <v>173</v>
      </c>
      <c r="C221" s="125">
        <f>VLOOKUP(B221,$B$121:$K$170,2,FALSE)</f>
        <v>2</v>
      </c>
      <c r="D221" s="126">
        <f>VLOOKUP(B221,$B$121:$K$170,3,FALSE)</f>
        <v>6.6</v>
      </c>
      <c r="E221" s="125">
        <f>VLOOKUP(B221,$B$121:$K$170,4,FALSE)</f>
        <v>0</v>
      </c>
      <c r="F221" s="126">
        <f>VLOOKUP(B221,$B$121:$K$170,5,FALSE)</f>
        <v>0</v>
      </c>
      <c r="G221" s="125">
        <f>VLOOKUP(B221,$B$121:$K$170,6,FALSE)</f>
        <v>3</v>
      </c>
      <c r="H221" s="126">
        <f>VLOOKUP(B221,$B$121:$K$170,7,FALSE)</f>
        <v>0.30600344000000002</v>
      </c>
      <c r="I221" s="126">
        <f t="shared" si="21"/>
        <v>6.9060034399999992</v>
      </c>
      <c r="J221" s="126">
        <v>13.267026639999999</v>
      </c>
      <c r="K221" s="112">
        <f t="shared" si="22"/>
        <v>52.053889898573381</v>
      </c>
    </row>
    <row r="222" spans="1:11" s="37" customFormat="1" ht="16.5" customHeight="1">
      <c r="A222" s="47">
        <v>9</v>
      </c>
      <c r="B222" s="125" t="s">
        <v>190</v>
      </c>
      <c r="C222" s="125">
        <f>VLOOKUP(B222,$B$121:$K$170,2,FALSE)</f>
        <v>2</v>
      </c>
      <c r="D222" s="126">
        <f>VLOOKUP(B222,$B$121:$K$170,3,FALSE)</f>
        <v>4.056114</v>
      </c>
      <c r="E222" s="125">
        <f>VLOOKUP(B222,$B$121:$K$170,4,FALSE)</f>
        <v>0</v>
      </c>
      <c r="F222" s="126">
        <f>VLOOKUP(B222,$B$121:$K$170,5,FALSE)</f>
        <v>0</v>
      </c>
      <c r="G222" s="125">
        <f>VLOOKUP(B222,$B$121:$K$170,6,FALSE)</f>
        <v>0</v>
      </c>
      <c r="H222" s="126">
        <f>VLOOKUP(B222,$B$121:$K$170,7,FALSE)</f>
        <v>0</v>
      </c>
      <c r="I222" s="126">
        <f t="shared" si="21"/>
        <v>4.056114</v>
      </c>
      <c r="J222" s="126">
        <v>1.1280362500000001</v>
      </c>
      <c r="K222" s="112">
        <f t="shared" si="22"/>
        <v>359.57301904083312</v>
      </c>
    </row>
    <row r="223" spans="1:11" s="37" customFormat="1" ht="16.5" customHeight="1">
      <c r="A223" s="47">
        <v>10</v>
      </c>
      <c r="B223" s="125" t="s">
        <v>185</v>
      </c>
      <c r="C223" s="125">
        <f>VLOOKUP(B223,$B$121:$K$170,2,FALSE)</f>
        <v>1</v>
      </c>
      <c r="D223" s="126">
        <f>VLOOKUP(B223,$B$121:$K$170,3,FALSE)</f>
        <v>4.2500000000000003E-2</v>
      </c>
      <c r="E223" s="125">
        <f>VLOOKUP(B223,$B$121:$K$170,4,FALSE)</f>
        <v>0</v>
      </c>
      <c r="F223" s="126">
        <f>VLOOKUP(B223,$B$121:$K$170,5,FALSE)</f>
        <v>0</v>
      </c>
      <c r="G223" s="125">
        <f>VLOOKUP(B223,$B$121:$K$170,6,FALSE)</f>
        <v>17</v>
      </c>
      <c r="H223" s="126">
        <f>VLOOKUP(B223,$B$121:$K$170,7,FALSE)</f>
        <v>1.0589995799999998</v>
      </c>
      <c r="I223" s="126">
        <f t="shared" si="21"/>
        <v>1.1014995799999998</v>
      </c>
      <c r="J223" s="126">
        <v>3.4348015200000006</v>
      </c>
      <c r="K223" s="112">
        <f t="shared" si="22"/>
        <v>32.068798548802306</v>
      </c>
    </row>
    <row r="224" spans="1:11" s="37" customFormat="1" ht="16.5" customHeight="1">
      <c r="A224" s="47">
        <v>11</v>
      </c>
      <c r="B224" s="127" t="s">
        <v>264</v>
      </c>
      <c r="C224" s="125">
        <f>VLOOKUP(B224,$B$121:$K$170,2,FALSE)</f>
        <v>0</v>
      </c>
      <c r="D224" s="126">
        <f>VLOOKUP(B224,$B$121:$K$170,3,FALSE)</f>
        <v>0</v>
      </c>
      <c r="E224" s="125">
        <f>VLOOKUP(B224,$B$121:$K$170,4,FALSE)</f>
        <v>1</v>
      </c>
      <c r="F224" s="126">
        <f>VLOOKUP(B224,$B$121:$K$170,5,FALSE)</f>
        <v>0.3</v>
      </c>
      <c r="G224" s="125">
        <f>VLOOKUP(B224,$B$121:$K$170,6,FALSE)</f>
        <v>0</v>
      </c>
      <c r="H224" s="126">
        <f>VLOOKUP(B224,$B$121:$K$170,7,FALSE)</f>
        <v>0</v>
      </c>
      <c r="I224" s="126">
        <f t="shared" si="21"/>
        <v>0.3</v>
      </c>
      <c r="J224" s="126">
        <v>0.3</v>
      </c>
      <c r="K224" s="112">
        <f t="shared" si="22"/>
        <v>100</v>
      </c>
    </row>
    <row r="225" spans="1:11" s="37" customFormat="1" ht="16.5" customHeight="1">
      <c r="A225" s="47">
        <v>12</v>
      </c>
      <c r="B225" s="125" t="s">
        <v>166</v>
      </c>
      <c r="C225" s="125">
        <f>VLOOKUP(B225,$B$121:$K$170,2,FALSE)</f>
        <v>0</v>
      </c>
      <c r="D225" s="126">
        <f>VLOOKUP(B225,$B$121:$K$170,3,FALSE)</f>
        <v>0</v>
      </c>
      <c r="E225" s="125">
        <f>VLOOKUP(B225,$B$121:$K$170,4,FALSE)</f>
        <v>0</v>
      </c>
      <c r="F225" s="126">
        <f>VLOOKUP(B225,$B$121:$K$170,5,FALSE)</f>
        <v>0</v>
      </c>
      <c r="G225" s="125">
        <f>VLOOKUP(B225,$B$121:$K$170,6,FALSE)</f>
        <v>5</v>
      </c>
      <c r="H225" s="126">
        <f>VLOOKUP(B225,$B$121:$K$170,7,FALSE)</f>
        <v>0.14892015</v>
      </c>
      <c r="I225" s="126">
        <f t="shared" si="21"/>
        <v>0.14892015</v>
      </c>
      <c r="J225" s="126">
        <v>25.188489749999999</v>
      </c>
      <c r="K225" s="112">
        <f t="shared" si="22"/>
        <v>0.59122302082442235</v>
      </c>
    </row>
    <row r="226" spans="1:11" s="37" customFormat="1" ht="16.5" customHeight="1">
      <c r="A226" s="47">
        <v>13</v>
      </c>
      <c r="B226" s="125" t="s">
        <v>261</v>
      </c>
      <c r="C226" s="125"/>
      <c r="D226" s="126"/>
      <c r="E226" s="125"/>
      <c r="F226" s="126"/>
      <c r="G226" s="125"/>
      <c r="H226" s="126"/>
      <c r="I226" s="126">
        <f t="shared" si="21"/>
        <v>0</v>
      </c>
      <c r="J226" s="126"/>
      <c r="K226" s="112"/>
    </row>
    <row r="227" spans="1:11" s="37" customFormat="1" ht="16.5" customHeight="1">
      <c r="A227" s="128">
        <v>14</v>
      </c>
      <c r="B227" s="129" t="s">
        <v>194</v>
      </c>
      <c r="C227" s="125"/>
      <c r="D227" s="126"/>
      <c r="E227" s="125"/>
      <c r="F227" s="126"/>
      <c r="G227" s="125"/>
      <c r="H227" s="126"/>
      <c r="I227" s="126">
        <f t="shared" si="21"/>
        <v>0</v>
      </c>
      <c r="J227" s="126"/>
      <c r="K227" s="112"/>
    </row>
    <row r="228" spans="1:11" s="45" customFormat="1" ht="16.5" customHeight="1">
      <c r="A228" s="130" t="s">
        <v>304</v>
      </c>
      <c r="B228" s="131" t="s">
        <v>307</v>
      </c>
      <c r="C228" s="131">
        <f>SUM(C229:C241)</f>
        <v>37</v>
      </c>
      <c r="D228" s="132">
        <f t="shared" ref="D228:F228" si="23">SUM(D229:E241)</f>
        <v>461.13888634</v>
      </c>
      <c r="E228" s="131">
        <f>SUM(E229:E241)</f>
        <v>38</v>
      </c>
      <c r="F228" s="132">
        <f t="shared" si="23"/>
        <v>127.00662499999999</v>
      </c>
      <c r="G228" s="131">
        <f>SUM(G229:G241)</f>
        <v>29</v>
      </c>
      <c r="H228" s="132">
        <f>SUM(H229:H241)</f>
        <v>45.842992029999998</v>
      </c>
      <c r="I228" s="132">
        <f>SUM(I229:I241)</f>
        <v>566.98850336999999</v>
      </c>
      <c r="J228" s="132">
        <f>SUM(J229:J241)</f>
        <v>572.323683265</v>
      </c>
      <c r="K228" s="158">
        <f>I228/J228*100</f>
        <v>99.067803753190191</v>
      </c>
    </row>
    <row r="229" spans="1:11" s="37" customFormat="1" ht="16.5" customHeight="1">
      <c r="A229" s="47">
        <v>1</v>
      </c>
      <c r="B229" s="125" t="s">
        <v>157</v>
      </c>
      <c r="C229" s="125">
        <f>VLOOKUP(B229,$B$121:$K$170,2,FALSE)</f>
        <v>32</v>
      </c>
      <c r="D229" s="126">
        <f>VLOOKUP(B229,$B$121:$K$170,3,FALSE)</f>
        <v>405.92278733000001</v>
      </c>
      <c r="E229" s="125">
        <f>VLOOKUP(B229,$B$121:$K$170,4,FALSE)</f>
        <v>32</v>
      </c>
      <c r="F229" s="126">
        <f>VLOOKUP(B229,$B$121:$K$170,5,FALSE)</f>
        <v>43.340997999999999</v>
      </c>
      <c r="G229" s="125">
        <f>VLOOKUP(B229,$B$121:$K$170,6,FALSE)</f>
        <v>12</v>
      </c>
      <c r="H229" s="126">
        <f>VLOOKUP(B229,$B$121:$K$170,7,FALSE)</f>
        <v>24.811980349999999</v>
      </c>
      <c r="I229" s="126">
        <f t="shared" ref="I229:I241" si="24">D229+F229+H229</f>
        <v>474.07576568000002</v>
      </c>
      <c r="J229" s="126">
        <v>412.83232184500002</v>
      </c>
      <c r="K229" s="112">
        <f>I229/J229*100</f>
        <v>114.83494401826273</v>
      </c>
    </row>
    <row r="230" spans="1:11" s="37" customFormat="1" ht="16.5" customHeight="1">
      <c r="A230" s="47">
        <v>2</v>
      </c>
      <c r="B230" s="125" t="s">
        <v>196</v>
      </c>
      <c r="C230" s="125">
        <f>VLOOKUP(B230,$B$121:$K$170,2,FALSE)</f>
        <v>1</v>
      </c>
      <c r="D230" s="126">
        <f>VLOOKUP(B230,$B$121:$K$170,3,FALSE)</f>
        <v>4.3277010000000005E-2</v>
      </c>
      <c r="E230" s="125">
        <f>VLOOKUP(B230,$B$121:$K$170,4,FALSE)</f>
        <v>3</v>
      </c>
      <c r="F230" s="126">
        <f>VLOOKUP(B230,$B$121:$K$170,5,FALSE)</f>
        <v>44.612963000000001</v>
      </c>
      <c r="G230" s="125">
        <f>VLOOKUP(B230,$B$121:$K$170,6,FALSE)</f>
        <v>4</v>
      </c>
      <c r="H230" s="126">
        <f>VLOOKUP(B230,$B$121:$K$170,7,FALSE)</f>
        <v>2.3766317900000002</v>
      </c>
      <c r="I230" s="126">
        <f t="shared" si="24"/>
        <v>47.032871799999995</v>
      </c>
      <c r="J230" s="126">
        <v>7.4705150199999997</v>
      </c>
      <c r="K230" s="112">
        <f>I230/J230*100</f>
        <v>629.58004467006617</v>
      </c>
    </row>
    <row r="231" spans="1:11" s="37" customFormat="1" ht="16.5" customHeight="1">
      <c r="A231" s="47">
        <v>3</v>
      </c>
      <c r="B231" s="125" t="s">
        <v>170</v>
      </c>
      <c r="C231" s="125">
        <f>VLOOKUP(B231,$B$121:$K$170,2,FALSE)</f>
        <v>1</v>
      </c>
      <c r="D231" s="126">
        <f>VLOOKUP(B231,$B$121:$K$170,3,FALSE)</f>
        <v>2.5</v>
      </c>
      <c r="E231" s="125">
        <f>VLOOKUP(B231,$B$121:$K$170,4,FALSE)</f>
        <v>0</v>
      </c>
      <c r="F231" s="126">
        <f>VLOOKUP(B231,$B$121:$K$170,5,FALSE)</f>
        <v>0</v>
      </c>
      <c r="G231" s="125">
        <f>VLOOKUP(B231,$B$121:$K$170,6,FALSE)</f>
        <v>2</v>
      </c>
      <c r="H231" s="126">
        <f>VLOOKUP(B231,$B$121:$K$170,7,FALSE)</f>
        <v>9.3091930000000005</v>
      </c>
      <c r="I231" s="126">
        <f t="shared" si="24"/>
        <v>11.809193</v>
      </c>
      <c r="J231" s="126">
        <v>3.0078000000000001E-2</v>
      </c>
      <c r="K231" s="112"/>
    </row>
    <row r="232" spans="1:11" s="37" customFormat="1" ht="16.5" customHeight="1">
      <c r="A232" s="47">
        <v>4</v>
      </c>
      <c r="B232" s="125" t="s">
        <v>172</v>
      </c>
      <c r="C232" s="125">
        <f>VLOOKUP(B232,$B$121:$K$170,2,FALSE)</f>
        <v>2</v>
      </c>
      <c r="D232" s="126">
        <f>VLOOKUP(B232,$B$121:$K$170,3,FALSE)</f>
        <v>1.172822</v>
      </c>
      <c r="E232" s="125">
        <f>VLOOKUP(B232,$B$121:$K$170,4,FALSE)</f>
        <v>1</v>
      </c>
      <c r="F232" s="126">
        <f>VLOOKUP(B232,$B$121:$K$170,5,FALSE)</f>
        <v>7</v>
      </c>
      <c r="G232" s="125">
        <f>VLOOKUP(B232,$B$121:$K$170,6,FALSE)</f>
        <v>0</v>
      </c>
      <c r="H232" s="126">
        <f>VLOOKUP(B232,$B$121:$K$170,7,FALSE)</f>
        <v>0</v>
      </c>
      <c r="I232" s="126">
        <f t="shared" si="24"/>
        <v>8.172822</v>
      </c>
      <c r="J232" s="126">
        <v>24.835094000000002</v>
      </c>
      <c r="K232" s="112">
        <f>I232/J232*100</f>
        <v>32.90835943685174</v>
      </c>
    </row>
    <row r="233" spans="1:11" s="37" customFormat="1" ht="16.5" customHeight="1">
      <c r="A233" s="47">
        <v>5</v>
      </c>
      <c r="B233" s="124" t="s">
        <v>188</v>
      </c>
      <c r="C233" s="125">
        <f>VLOOKUP(B233,$B$121:$K$170,2,FALSE)</f>
        <v>0</v>
      </c>
      <c r="D233" s="126">
        <f>VLOOKUP(B233,$B$121:$K$170,3,FALSE)</f>
        <v>0</v>
      </c>
      <c r="E233" s="125">
        <f>VLOOKUP(B233,$B$121:$K$170,4,FALSE)</f>
        <v>0</v>
      </c>
      <c r="F233" s="126">
        <f>VLOOKUP(B233,$B$121:$K$170,5,FALSE)</f>
        <v>0</v>
      </c>
      <c r="G233" s="125">
        <f>VLOOKUP(B233,$B$121:$K$170,6,FALSE)</f>
        <v>2</v>
      </c>
      <c r="H233" s="126">
        <f>VLOOKUP(B233,$B$121:$K$170,7,FALSE)</f>
        <v>7.3177562199999997</v>
      </c>
      <c r="I233" s="126">
        <f t="shared" si="24"/>
        <v>7.3177562199999997</v>
      </c>
      <c r="J233" s="126">
        <v>8.8235300000000013E-3</v>
      </c>
      <c r="K233" s="112"/>
    </row>
    <row r="234" spans="1:11" s="37" customFormat="1" ht="16.5" customHeight="1">
      <c r="A234" s="47">
        <v>6</v>
      </c>
      <c r="B234" s="125" t="s">
        <v>171</v>
      </c>
      <c r="C234" s="125">
        <f>VLOOKUP(B234,$B$121:$K$170,2,FALSE)</f>
        <v>1</v>
      </c>
      <c r="D234" s="126">
        <f>VLOOKUP(B234,$B$121:$K$170,3,FALSE)</f>
        <v>13.5</v>
      </c>
      <c r="E234" s="125">
        <f>VLOOKUP(B234,$B$121:$K$170,4,FALSE)</f>
        <v>1</v>
      </c>
      <c r="F234" s="126">
        <f>VLOOKUP(B234,$B$121:$K$170,5,FALSE)</f>
        <v>3</v>
      </c>
      <c r="G234" s="125">
        <f>VLOOKUP(B234,$B$121:$K$170,6,FALSE)</f>
        <v>1</v>
      </c>
      <c r="H234" s="126">
        <f>VLOOKUP(B234,$B$121:$K$170,7,FALSE)</f>
        <v>0.28000000000000003</v>
      </c>
      <c r="I234" s="126">
        <f t="shared" si="24"/>
        <v>16.78</v>
      </c>
      <c r="J234" s="126">
        <v>36.128</v>
      </c>
      <c r="K234" s="112">
        <f>I234/J234*100</f>
        <v>46.445969884853852</v>
      </c>
    </row>
    <row r="235" spans="1:11" s="37" customFormat="1" ht="16.5" customHeight="1">
      <c r="A235" s="47">
        <v>7</v>
      </c>
      <c r="B235" s="125" t="s">
        <v>181</v>
      </c>
      <c r="C235" s="125">
        <f>VLOOKUP(B235,$B$121:$K$170,2,FALSE)</f>
        <v>0</v>
      </c>
      <c r="D235" s="126">
        <f>VLOOKUP(B235,$B$121:$K$170,3,FALSE)</f>
        <v>0</v>
      </c>
      <c r="E235" s="125">
        <f>VLOOKUP(B235,$B$121:$K$170,4,FALSE)</f>
        <v>0</v>
      </c>
      <c r="F235" s="126">
        <f>VLOOKUP(B235,$B$121:$K$170,5,FALSE)</f>
        <v>0</v>
      </c>
      <c r="G235" s="125">
        <f>VLOOKUP(B235,$B$121:$K$170,6,FALSE)</f>
        <v>5</v>
      </c>
      <c r="H235" s="126">
        <f>VLOOKUP(B235,$B$121:$K$170,7,FALSE)</f>
        <v>1.18390068</v>
      </c>
      <c r="I235" s="126">
        <f t="shared" si="24"/>
        <v>1.18390068</v>
      </c>
      <c r="J235" s="126">
        <v>1.1353203300000001</v>
      </c>
      <c r="K235" s="112">
        <f>I235/J235*100</f>
        <v>104.27899939041873</v>
      </c>
    </row>
    <row r="236" spans="1:11" s="37" customFormat="1" ht="16.5" customHeight="1">
      <c r="A236" s="47">
        <v>8</v>
      </c>
      <c r="B236" s="125" t="s">
        <v>183</v>
      </c>
      <c r="C236" s="125">
        <f>VLOOKUP(B236,$B$121:$K$170,2,FALSE)</f>
        <v>0</v>
      </c>
      <c r="D236" s="126">
        <f>VLOOKUP(B236,$B$121:$K$170,3,FALSE)</f>
        <v>0</v>
      </c>
      <c r="E236" s="125">
        <f>VLOOKUP(B236,$B$121:$K$170,4,FALSE)</f>
        <v>0</v>
      </c>
      <c r="F236" s="126">
        <f>VLOOKUP(B236,$B$121:$K$170,5,FALSE)</f>
        <v>0</v>
      </c>
      <c r="G236" s="125">
        <f>VLOOKUP(B236,$B$121:$K$170,6,FALSE)</f>
        <v>1</v>
      </c>
      <c r="H236" s="126">
        <f>VLOOKUP(B236,$B$121:$K$170,7,FALSE)</f>
        <v>0.35397271999999996</v>
      </c>
      <c r="I236" s="126">
        <f t="shared" si="24"/>
        <v>0.35397271999999996</v>
      </c>
      <c r="J236" s="126"/>
      <c r="K236" s="112"/>
    </row>
    <row r="237" spans="1:11" s="37" customFormat="1" ht="16.5" customHeight="1">
      <c r="A237" s="47">
        <v>9</v>
      </c>
      <c r="B237" s="125" t="s">
        <v>199</v>
      </c>
      <c r="C237" s="125">
        <f>VLOOKUP(B237,$B$121:$K$170,2,FALSE)</f>
        <v>0</v>
      </c>
      <c r="D237" s="126">
        <f>VLOOKUP(B237,$B$121:$K$170,3,FALSE)</f>
        <v>0</v>
      </c>
      <c r="E237" s="125">
        <f>VLOOKUP(B237,$B$121:$K$170,4,FALSE)</f>
        <v>0</v>
      </c>
      <c r="F237" s="126">
        <f>VLOOKUP(B237,$B$121:$K$170,5,FALSE)</f>
        <v>0</v>
      </c>
      <c r="G237" s="125">
        <f>VLOOKUP(B237,$B$121:$K$170,6,FALSE)</f>
        <v>1</v>
      </c>
      <c r="H237" s="126">
        <f>VLOOKUP(B237,$B$121:$K$170,7,FALSE)</f>
        <v>0.20532464</v>
      </c>
      <c r="I237" s="126">
        <f t="shared" si="24"/>
        <v>0.20532464</v>
      </c>
      <c r="J237" s="126">
        <v>9.5168059999999999E-2</v>
      </c>
      <c r="K237" s="112"/>
    </row>
    <row r="238" spans="1:11" s="37" customFormat="1" ht="16.5" customHeight="1">
      <c r="A238" s="47">
        <v>10</v>
      </c>
      <c r="B238" s="125" t="s">
        <v>192</v>
      </c>
      <c r="C238" s="125">
        <f>VLOOKUP(B238,$B$121:$K$170,2,FALSE)</f>
        <v>0</v>
      </c>
      <c r="D238" s="126">
        <f>VLOOKUP(B238,$B$121:$K$170,3,FALSE)</f>
        <v>0</v>
      </c>
      <c r="E238" s="125">
        <f>VLOOKUP(B238,$B$121:$K$170,4,FALSE)</f>
        <v>1</v>
      </c>
      <c r="F238" s="126">
        <f>VLOOKUP(B238,$B$121:$K$170,5,FALSE)</f>
        <v>5.2664000000000002E-2</v>
      </c>
      <c r="G238" s="125">
        <f>VLOOKUP(B238,$B$121:$K$170,6,FALSE)</f>
        <v>0</v>
      </c>
      <c r="H238" s="126">
        <f>VLOOKUP(B238,$B$121:$K$170,7,FALSE)</f>
        <v>0</v>
      </c>
      <c r="I238" s="126">
        <f t="shared" si="24"/>
        <v>5.2664000000000002E-2</v>
      </c>
      <c r="J238" s="126">
        <v>-0.44500000000000001</v>
      </c>
      <c r="K238" s="112">
        <f>I238/J238*100</f>
        <v>-11.834606741573033</v>
      </c>
    </row>
    <row r="239" spans="1:11" s="37" customFormat="1" ht="16.5" customHeight="1">
      <c r="A239" s="47">
        <v>11</v>
      </c>
      <c r="B239" s="125" t="s">
        <v>186</v>
      </c>
      <c r="C239" s="125">
        <f>VLOOKUP(B239,$B$121:$K$170,2,FALSE)</f>
        <v>0</v>
      </c>
      <c r="D239" s="126">
        <f>VLOOKUP(B239,$B$121:$K$170,3,FALSE)</f>
        <v>0</v>
      </c>
      <c r="E239" s="125">
        <f>VLOOKUP(B239,$B$121:$K$170,4,FALSE)</f>
        <v>0</v>
      </c>
      <c r="F239" s="126">
        <f>VLOOKUP(B239,$B$121:$K$170,5,FALSE)</f>
        <v>0</v>
      </c>
      <c r="G239" s="125">
        <f>VLOOKUP(B239,$B$121:$K$170,6,FALSE)</f>
        <v>1</v>
      </c>
      <c r="H239" s="126">
        <f>VLOOKUP(B239,$B$121:$K$170,7,FALSE)</f>
        <v>4.2326300000000002E-3</v>
      </c>
      <c r="I239" s="126">
        <f t="shared" si="24"/>
        <v>4.2326300000000002E-3</v>
      </c>
      <c r="J239" s="126">
        <v>0.20066148000000003</v>
      </c>
      <c r="K239" s="112">
        <f>I239/J239*100</f>
        <v>2.1093385736016694</v>
      </c>
    </row>
    <row r="240" spans="1:11" s="37" customFormat="1" ht="16.5" customHeight="1">
      <c r="A240" s="47">
        <v>12</v>
      </c>
      <c r="B240" s="124" t="s">
        <v>146</v>
      </c>
      <c r="C240" s="125"/>
      <c r="D240" s="126"/>
      <c r="E240" s="125"/>
      <c r="F240" s="126"/>
      <c r="G240" s="125"/>
      <c r="H240" s="126"/>
      <c r="I240" s="126">
        <f t="shared" si="24"/>
        <v>0</v>
      </c>
      <c r="J240" s="126"/>
      <c r="K240" s="112"/>
    </row>
    <row r="241" spans="1:11" s="37" customFormat="1" ht="16.5" customHeight="1">
      <c r="A241" s="47">
        <v>13</v>
      </c>
      <c r="B241" s="125" t="s">
        <v>191</v>
      </c>
      <c r="C241" s="125"/>
      <c r="D241" s="126"/>
      <c r="E241" s="125"/>
      <c r="F241" s="126"/>
      <c r="G241" s="125"/>
      <c r="H241" s="126"/>
      <c r="I241" s="126">
        <f t="shared" si="24"/>
        <v>0</v>
      </c>
      <c r="J241" s="126">
        <v>90.032701000000003</v>
      </c>
      <c r="K241" s="112"/>
    </row>
    <row r="242" spans="1:11" s="45" customFormat="1" ht="16.5" customHeight="1">
      <c r="A242" s="130" t="s">
        <v>306</v>
      </c>
      <c r="B242" s="131" t="s">
        <v>303</v>
      </c>
      <c r="C242" s="131">
        <f t="shared" ref="C242:I242" si="25">SUM(C243:C247)</f>
        <v>2</v>
      </c>
      <c r="D242" s="132">
        <f t="shared" si="25"/>
        <v>44.313256000000003</v>
      </c>
      <c r="E242" s="131">
        <f t="shared" si="25"/>
        <v>2</v>
      </c>
      <c r="F242" s="132">
        <f t="shared" si="25"/>
        <v>10.892794</v>
      </c>
      <c r="G242" s="131">
        <f t="shared" si="25"/>
        <v>9</v>
      </c>
      <c r="H242" s="132">
        <f>SUM(H243:H247)</f>
        <v>3.3882904099999998</v>
      </c>
      <c r="I242" s="132">
        <f t="shared" si="25"/>
        <v>58.594340410000008</v>
      </c>
      <c r="J242" s="132">
        <f>SUM(J243:J247)</f>
        <v>5.9158896575000002</v>
      </c>
      <c r="K242" s="158">
        <f>I242/J242*100</f>
        <v>990.45695241654369</v>
      </c>
    </row>
    <row r="243" spans="1:11" s="37" customFormat="1" ht="16.5" customHeight="1">
      <c r="A243" s="47">
        <v>1</v>
      </c>
      <c r="B243" s="125" t="s">
        <v>184</v>
      </c>
      <c r="C243" s="125">
        <f>VLOOKUP(B243,$B$121:$K$170,2,FALSE)</f>
        <v>2</v>
      </c>
      <c r="D243" s="126">
        <f>VLOOKUP(B243,$B$121:$K$170,3,FALSE)</f>
        <v>44.313256000000003</v>
      </c>
      <c r="E243" s="125">
        <f>VLOOKUP(B243,$B$121:$K$170,4,FALSE)</f>
        <v>2</v>
      </c>
      <c r="F243" s="126">
        <f>VLOOKUP(B243,$B$121:$K$170,5,FALSE)</f>
        <v>10.892794</v>
      </c>
      <c r="G243" s="125">
        <f>VLOOKUP(B243,$B$121:$K$170,6,FALSE)</f>
        <v>4</v>
      </c>
      <c r="H243" s="126">
        <f>VLOOKUP(B243,$B$121:$K$170,7,FALSE)</f>
        <v>1.8480080000000001</v>
      </c>
      <c r="I243" s="126">
        <f>D243+F243+H243</f>
        <v>57.054058000000005</v>
      </c>
      <c r="J243" s="126">
        <v>3.363772</v>
      </c>
      <c r="K243" s="112">
        <f>I243/J243*100</f>
        <v>1696.1333288938729</v>
      </c>
    </row>
    <row r="244" spans="1:11" s="37" customFormat="1" ht="16.5" customHeight="1">
      <c r="A244" s="47">
        <v>2</v>
      </c>
      <c r="B244" s="125" t="s">
        <v>182</v>
      </c>
      <c r="C244" s="125">
        <f>VLOOKUP(B244,$B$121:$K$170,2,FALSE)</f>
        <v>0</v>
      </c>
      <c r="D244" s="126">
        <f>VLOOKUP(B244,$B$121:$K$170,3,FALSE)</f>
        <v>0</v>
      </c>
      <c r="E244" s="125">
        <f>VLOOKUP(B244,$B$121:$K$170,4,FALSE)</f>
        <v>0</v>
      </c>
      <c r="F244" s="126">
        <f>VLOOKUP(B244,$B$121:$K$170,5,FALSE)</f>
        <v>0</v>
      </c>
      <c r="G244" s="125">
        <f>VLOOKUP(B244,$B$121:$K$170,6,FALSE)</f>
        <v>4</v>
      </c>
      <c r="H244" s="126">
        <f>VLOOKUP(B244,$B$121:$K$170,7,FALSE)</f>
        <v>0.69583045999999993</v>
      </c>
      <c r="I244" s="126">
        <f>D244+F244+H244</f>
        <v>0.69583045999999993</v>
      </c>
      <c r="J244" s="126">
        <v>2.5521176575000002</v>
      </c>
      <c r="K244" s="112">
        <f>I244/J244*100</f>
        <v>27.264826837239966</v>
      </c>
    </row>
    <row r="245" spans="1:11" s="37" customFormat="1" ht="16.5" customHeight="1">
      <c r="A245" s="47">
        <v>3</v>
      </c>
      <c r="B245" s="125" t="s">
        <v>262</v>
      </c>
      <c r="C245" s="125"/>
      <c r="D245" s="126"/>
      <c r="E245" s="125"/>
      <c r="F245" s="126"/>
      <c r="G245" s="125"/>
      <c r="H245" s="126"/>
      <c r="I245" s="126">
        <f>D245+F245+H245</f>
        <v>0</v>
      </c>
      <c r="J245" s="126"/>
      <c r="K245" s="112"/>
    </row>
    <row r="246" spans="1:11" s="37" customFormat="1" ht="16.5" customHeight="1">
      <c r="A246" s="47">
        <v>4</v>
      </c>
      <c r="B246" s="125" t="s">
        <v>195</v>
      </c>
      <c r="C246" s="125"/>
      <c r="D246" s="126"/>
      <c r="E246" s="125"/>
      <c r="F246" s="126"/>
      <c r="G246" s="125"/>
      <c r="H246" s="126"/>
      <c r="I246" s="126">
        <f>D246+F246+H246</f>
        <v>0</v>
      </c>
      <c r="J246" s="126"/>
      <c r="K246" s="112"/>
    </row>
    <row r="247" spans="1:11" s="37" customFormat="1" ht="16.5" customHeight="1">
      <c r="A247" s="128">
        <v>5</v>
      </c>
      <c r="B247" s="129" t="s">
        <v>189</v>
      </c>
      <c r="C247" s="125"/>
      <c r="D247" s="126"/>
      <c r="E247" s="125"/>
      <c r="F247" s="126"/>
      <c r="G247" s="125">
        <f>VLOOKUP(B247,$B$121:$K$170,6,FALSE)</f>
        <v>1</v>
      </c>
      <c r="H247" s="126">
        <f>VLOOKUP(B247,$B$121:$K$170,7,FALSE)</f>
        <v>0.84445194999999995</v>
      </c>
      <c r="I247" s="126">
        <f>D247+F247+H247</f>
        <v>0.84445194999999995</v>
      </c>
      <c r="J247" s="126"/>
      <c r="K247" s="112"/>
    </row>
    <row r="248" spans="1:11" s="41" customFormat="1" ht="18" customHeight="1">
      <c r="A248" s="182" t="s">
        <v>62</v>
      </c>
      <c r="B248" s="183"/>
      <c r="C248" s="52">
        <f t="shared" ref="C248:J248" si="26">C228+C191+C242+C213+C198+C179</f>
        <v>962</v>
      </c>
      <c r="D248" s="53">
        <f t="shared" si="26"/>
        <v>5299.3743686600001</v>
      </c>
      <c r="E248" s="52">
        <f t="shared" si="26"/>
        <v>485</v>
      </c>
      <c r="F248" s="53">
        <f t="shared" si="26"/>
        <v>2308.6612083246096</v>
      </c>
      <c r="G248" s="52">
        <f t="shared" si="26"/>
        <v>1278</v>
      </c>
      <c r="H248" s="53">
        <f>H228+H191+H242+H213+H198+H179</f>
        <v>3315.26860915</v>
      </c>
      <c r="I248" s="53">
        <f t="shared" si="26"/>
        <v>10856.30418613461</v>
      </c>
      <c r="J248" s="53"/>
      <c r="K248" s="116">
        <f>I248/'thang 5'!D10*100</f>
        <v>92.70345097748384</v>
      </c>
    </row>
    <row r="249" spans="1:11">
      <c r="J249" s="21"/>
      <c r="K249" s="156"/>
    </row>
  </sheetData>
  <autoFilter ref="A32:L115" xr:uid="{00000000-0001-0000-0100-000000000000}"/>
  <sortState xmlns:xlrd2="http://schemas.microsoft.com/office/spreadsheetml/2017/richdata2" ref="B33:K114">
    <sortCondition descending="1" ref="I33:I114"/>
  </sortState>
  <mergeCells count="13">
    <mergeCell ref="A248:B248"/>
    <mergeCell ref="A5:K5"/>
    <mergeCell ref="A6:K6"/>
    <mergeCell ref="A175:K175"/>
    <mergeCell ref="A1:K1"/>
    <mergeCell ref="A176:K176"/>
    <mergeCell ref="A171:B171"/>
    <mergeCell ref="A27:B27"/>
    <mergeCell ref="A115:B115"/>
    <mergeCell ref="A117:K117"/>
    <mergeCell ref="A118:K118"/>
    <mergeCell ref="A29:K29"/>
    <mergeCell ref="A30:K30"/>
  </mergeCells>
  <conditionalFormatting sqref="B249:B1048576 B2:B4 B7:B28 B119:B174 B31:B116">
    <cfRule type="duplicateValues" dxfId="22" priority="8"/>
  </conditionalFormatting>
  <conditionalFormatting sqref="B121:B170">
    <cfRule type="duplicateValues" dxfId="21" priority="740" stopIfTrue="1"/>
  </conditionalFormatting>
  <conditionalFormatting sqref="B248">
    <cfRule type="duplicateValues" dxfId="20" priority="3" stopIfTrue="1"/>
    <cfRule type="duplicateValues" dxfId="19" priority="4" stopIfTrue="1"/>
  </conditionalFormatting>
  <conditionalFormatting sqref="B249:B65475 B119:B174 B3:B4 B7:B28 B31:B116">
    <cfRule type="duplicateValues" dxfId="18" priority="762" stopIfTrue="1"/>
    <cfRule type="duplicateValues" dxfId="17" priority="763" stopIfTrue="1"/>
  </conditionalFormatting>
  <conditionalFormatting sqref="B177:B247">
    <cfRule type="duplicateValues" dxfId="16" priority="789" stopIfTrue="1"/>
    <cfRule type="duplicateValues" dxfId="15" priority="790" stopIfTrue="1"/>
  </conditionalFormatting>
  <conditionalFormatting sqref="B179:B190 B192:B247">
    <cfRule type="duplicateValues" dxfId="14" priority="803" stopIfTrue="1"/>
  </conditionalFormatting>
  <conditionalFormatting sqref="B33:B114">
    <cfRule type="duplicateValues" dxfId="13" priority="864" stopIfTrue="1"/>
  </conditionalFormatting>
  <pageMargins left="0.183070866" right="0.183070866" top="0.52559055099999996" bottom="0.511811024" header="0.15748031496063" footer="0.31496062992126"/>
  <pageSetup paperSize="9" scale="84" fitToHeight="0" orientation="portrait" r:id="rId1"/>
  <headerFooter>
    <oddFooter>Page &amp;P of &amp;N</oddFooter>
  </headerFooter>
  <rowBreaks count="3" manualBreakCount="3">
    <brk id="28" max="10" man="1"/>
    <brk id="116" max="10" man="1"/>
    <brk id="1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27"/>
  <sheetViews>
    <sheetView workbookViewId="0">
      <selection activeCell="E1" sqref="E1:E1048576"/>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12.42578125" style="4" bestFit="1" customWidth="1"/>
    <col min="6" max="6" width="14.85546875" style="4" bestFit="1" customWidth="1"/>
    <col min="7" max="16384" width="9.140625" style="4"/>
  </cols>
  <sheetData>
    <row r="1" spans="1:6">
      <c r="A1" s="192" t="s">
        <v>272</v>
      </c>
      <c r="B1" s="192"/>
      <c r="C1" s="192"/>
      <c r="D1" s="192"/>
    </row>
    <row r="3" spans="1:6" ht="15" customHeight="1">
      <c r="A3" s="195" t="s">
        <v>35</v>
      </c>
      <c r="B3" s="195"/>
      <c r="D3" s="3"/>
    </row>
    <row r="4" spans="1:6" ht="15" customHeight="1"/>
    <row r="5" spans="1:6" ht="15.75" customHeight="1">
      <c r="A5" s="194" t="s">
        <v>278</v>
      </c>
      <c r="B5" s="194"/>
      <c r="C5" s="194"/>
      <c r="D5" s="194"/>
    </row>
    <row r="6" spans="1:6" ht="15" customHeight="1">
      <c r="A6" s="196" t="s">
        <v>311</v>
      </c>
      <c r="B6" s="196"/>
      <c r="C6" s="196"/>
      <c r="D6" s="196"/>
    </row>
    <row r="7" spans="1:6" ht="15.75" customHeight="1"/>
    <row r="8" spans="1:6" ht="47.25" customHeight="1">
      <c r="A8" s="6" t="s">
        <v>201</v>
      </c>
      <c r="B8" s="7" t="s">
        <v>202</v>
      </c>
      <c r="C8" s="8" t="s">
        <v>203</v>
      </c>
      <c r="D8" s="9" t="s">
        <v>204</v>
      </c>
    </row>
    <row r="9" spans="1:6" ht="18" customHeight="1">
      <c r="A9" s="19">
        <v>1</v>
      </c>
      <c r="B9" s="10" t="s">
        <v>45</v>
      </c>
      <c r="C9" s="11">
        <v>16194</v>
      </c>
      <c r="D9" s="12">
        <v>266918.87121643004</v>
      </c>
      <c r="F9" s="176"/>
    </row>
    <row r="10" spans="1:6" ht="18" customHeight="1">
      <c r="A10" s="19">
        <v>2</v>
      </c>
      <c r="B10" s="10" t="s">
        <v>47</v>
      </c>
      <c r="C10" s="11">
        <v>1099</v>
      </c>
      <c r="D10" s="12">
        <v>67128.502573079997</v>
      </c>
    </row>
    <row r="11" spans="1:6" ht="18" customHeight="1">
      <c r="A11" s="19">
        <v>3</v>
      </c>
      <c r="B11" s="10" t="s">
        <v>44</v>
      </c>
      <c r="C11" s="11">
        <v>190</v>
      </c>
      <c r="D11" s="12">
        <v>38320.663005000002</v>
      </c>
    </row>
    <row r="12" spans="1:6" ht="18" customHeight="1">
      <c r="A12" s="19">
        <v>4</v>
      </c>
      <c r="B12" s="10" t="s">
        <v>49</v>
      </c>
      <c r="C12" s="11">
        <v>954</v>
      </c>
      <c r="D12" s="12">
        <v>12727.356609380002</v>
      </c>
    </row>
    <row r="13" spans="1:6" ht="18" customHeight="1">
      <c r="A13" s="19">
        <v>5</v>
      </c>
      <c r="B13" s="10" t="s">
        <v>52</v>
      </c>
      <c r="C13" s="11">
        <v>1799</v>
      </c>
      <c r="D13" s="12">
        <v>11097.694715269998</v>
      </c>
    </row>
    <row r="14" spans="1:6" ht="18" customHeight="1">
      <c r="A14" s="19">
        <v>6</v>
      </c>
      <c r="B14" s="10" t="s">
        <v>46</v>
      </c>
      <c r="C14" s="11">
        <v>6412</v>
      </c>
      <c r="D14" s="12">
        <v>10584.63270953</v>
      </c>
    </row>
    <row r="15" spans="1:6" ht="18" customHeight="1">
      <c r="A15" s="19">
        <v>7</v>
      </c>
      <c r="B15" s="10" t="s">
        <v>50</v>
      </c>
      <c r="C15" s="11">
        <v>1028</v>
      </c>
      <c r="D15" s="12">
        <v>6261.657119389999</v>
      </c>
    </row>
    <row r="16" spans="1:6" ht="18" customHeight="1">
      <c r="A16" s="19">
        <v>8</v>
      </c>
      <c r="B16" s="10" t="s">
        <v>48</v>
      </c>
      <c r="C16" s="11">
        <v>4279</v>
      </c>
      <c r="D16" s="12">
        <v>5284.6911666900005</v>
      </c>
    </row>
    <row r="17" spans="1:4" ht="18" customHeight="1">
      <c r="A17" s="19">
        <v>9</v>
      </c>
      <c r="B17" s="10" t="s">
        <v>54</v>
      </c>
      <c r="C17" s="11">
        <v>2798</v>
      </c>
      <c r="D17" s="12">
        <v>5077.0273222599999</v>
      </c>
    </row>
    <row r="18" spans="1:4" ht="18" customHeight="1">
      <c r="A18" s="19">
        <v>10</v>
      </c>
      <c r="B18" s="10" t="s">
        <v>59</v>
      </c>
      <c r="C18" s="11">
        <v>108</v>
      </c>
      <c r="D18" s="12">
        <v>4894.5726729999997</v>
      </c>
    </row>
    <row r="19" spans="1:4" ht="18" customHeight="1">
      <c r="A19" s="19">
        <v>11</v>
      </c>
      <c r="B19" s="10" t="s">
        <v>55</v>
      </c>
      <c r="C19" s="11">
        <v>652</v>
      </c>
      <c r="D19" s="12">
        <v>4596.3534351900007</v>
      </c>
    </row>
    <row r="20" spans="1:4" ht="18" customHeight="1">
      <c r="A20" s="19">
        <v>12</v>
      </c>
      <c r="B20" s="10" t="s">
        <v>53</v>
      </c>
      <c r="C20" s="11">
        <v>529</v>
      </c>
      <c r="D20" s="12">
        <v>3860.6879941900002</v>
      </c>
    </row>
    <row r="21" spans="1:4" ht="18" customHeight="1">
      <c r="A21" s="19">
        <v>13</v>
      </c>
      <c r="B21" s="10" t="s">
        <v>60</v>
      </c>
      <c r="C21" s="11">
        <v>141</v>
      </c>
      <c r="D21" s="12">
        <v>3423.2031149999998</v>
      </c>
    </row>
    <row r="22" spans="1:4" ht="18" customHeight="1">
      <c r="A22" s="19">
        <v>14</v>
      </c>
      <c r="B22" s="10" t="s">
        <v>57</v>
      </c>
      <c r="C22" s="11">
        <v>83</v>
      </c>
      <c r="D22" s="12">
        <v>3042.465209</v>
      </c>
    </row>
    <row r="23" spans="1:4" ht="18" customHeight="1">
      <c r="A23" s="19">
        <v>15</v>
      </c>
      <c r="B23" s="10" t="s">
        <v>58</v>
      </c>
      <c r="C23" s="11">
        <v>153</v>
      </c>
      <c r="D23" s="12">
        <v>1748.79048074</v>
      </c>
    </row>
    <row r="24" spans="1:4" ht="18" customHeight="1">
      <c r="A24" s="19">
        <v>16</v>
      </c>
      <c r="B24" s="10" t="s">
        <v>56</v>
      </c>
      <c r="C24" s="11">
        <v>575</v>
      </c>
      <c r="D24" s="12">
        <v>1036.7363765</v>
      </c>
    </row>
    <row r="25" spans="1:4" ht="18" customHeight="1">
      <c r="A25" s="19">
        <v>17</v>
      </c>
      <c r="B25" s="10" t="s">
        <v>51</v>
      </c>
      <c r="C25" s="11">
        <v>90</v>
      </c>
      <c r="D25" s="12">
        <v>920.76838999999995</v>
      </c>
    </row>
    <row r="26" spans="1:4" ht="18" customHeight="1">
      <c r="A26" s="19">
        <v>18</v>
      </c>
      <c r="B26" s="10" t="s">
        <v>61</v>
      </c>
      <c r="C26" s="11">
        <v>147</v>
      </c>
      <c r="D26" s="12">
        <v>723.68116299999997</v>
      </c>
    </row>
    <row r="27" spans="1:4">
      <c r="A27" s="19">
        <v>19</v>
      </c>
      <c r="B27" s="10" t="s">
        <v>205</v>
      </c>
      <c r="C27" s="11">
        <v>7</v>
      </c>
      <c r="D27" s="12">
        <v>11.071044000000001</v>
      </c>
    </row>
    <row r="28" spans="1:4" ht="17.25" customHeight="1">
      <c r="A28" s="193" t="s">
        <v>206</v>
      </c>
      <c r="B28" s="193"/>
      <c r="C28" s="13">
        <f>SUM(C9:C27)</f>
        <v>37238</v>
      </c>
      <c r="D28" s="14">
        <f>SUM(D9:D27)</f>
        <v>447659.42631765001</v>
      </c>
    </row>
    <row r="29" spans="1:4" ht="15.75" customHeight="1"/>
    <row r="30" spans="1:4" ht="12.75" customHeight="1"/>
    <row r="31" spans="1:4" ht="12.75" customHeight="1"/>
    <row r="32" spans="1:4" ht="12.75" customHeight="1"/>
    <row r="33" spans="1:4" ht="12.75" customHeight="1"/>
    <row r="34" spans="1:4" ht="24" customHeight="1">
      <c r="A34" s="194" t="s">
        <v>279</v>
      </c>
      <c r="B34" s="194"/>
      <c r="C34" s="194"/>
      <c r="D34" s="194"/>
    </row>
    <row r="35" spans="1:4" ht="12" customHeight="1">
      <c r="A35" s="197" t="str">
        <f>A6</f>
        <v>(Lũy kế các dự án còn hiệu lực đến ngày 20/04/2023)</v>
      </c>
      <c r="B35" s="197"/>
      <c r="C35" s="197"/>
      <c r="D35" s="197"/>
    </row>
    <row r="36" spans="1:4" ht="15.75" customHeight="1"/>
    <row r="37" spans="1:4" ht="47.25">
      <c r="A37" s="6" t="s">
        <v>201</v>
      </c>
      <c r="B37" s="7" t="s">
        <v>207</v>
      </c>
      <c r="C37" s="8" t="s">
        <v>203</v>
      </c>
      <c r="D37" s="9" t="s">
        <v>208</v>
      </c>
    </row>
    <row r="38" spans="1:4" ht="18" customHeight="1">
      <c r="A38" s="19">
        <v>1</v>
      </c>
      <c r="B38" s="10" t="s">
        <v>67</v>
      </c>
      <c r="C38" s="11">
        <v>9666</v>
      </c>
      <c r="D38" s="12">
        <v>81557.186537030037</v>
      </c>
    </row>
    <row r="39" spans="1:4" ht="18" customHeight="1">
      <c r="A39" s="19">
        <v>2</v>
      </c>
      <c r="B39" s="10" t="s">
        <v>64</v>
      </c>
      <c r="C39" s="11">
        <v>3240</v>
      </c>
      <c r="D39" s="12">
        <v>73384.065743519983</v>
      </c>
    </row>
    <row r="40" spans="1:4" ht="18" customHeight="1">
      <c r="A40" s="19">
        <v>3</v>
      </c>
      <c r="B40" s="10" t="s">
        <v>66</v>
      </c>
      <c r="C40" s="11">
        <v>5091</v>
      </c>
      <c r="D40" s="12">
        <v>69628.341431510009</v>
      </c>
    </row>
    <row r="41" spans="1:4" ht="18" customHeight="1">
      <c r="A41" s="19">
        <v>4</v>
      </c>
      <c r="B41" s="10" t="s">
        <v>68</v>
      </c>
      <c r="C41" s="11">
        <v>2974</v>
      </c>
      <c r="D41" s="12">
        <v>37218.220015400002</v>
      </c>
    </row>
    <row r="42" spans="1:4" ht="18" customHeight="1">
      <c r="A42" s="19">
        <v>5</v>
      </c>
      <c r="B42" s="10" t="s">
        <v>69</v>
      </c>
      <c r="C42" s="11">
        <v>2246</v>
      </c>
      <c r="D42" s="12">
        <v>30154.294754010003</v>
      </c>
    </row>
    <row r="43" spans="1:4" ht="18" customHeight="1">
      <c r="A43" s="19">
        <v>6</v>
      </c>
      <c r="B43" s="10" t="s">
        <v>65</v>
      </c>
      <c r="C43" s="11">
        <v>3720</v>
      </c>
      <c r="D43" s="12">
        <v>24877.384753510003</v>
      </c>
    </row>
    <row r="44" spans="1:4" ht="18" customHeight="1">
      <c r="A44" s="19">
        <v>7</v>
      </c>
      <c r="B44" s="10" t="s">
        <v>70</v>
      </c>
      <c r="C44" s="11">
        <v>900</v>
      </c>
      <c r="D44" s="12">
        <v>22682.039223200005</v>
      </c>
    </row>
    <row r="45" spans="1:4" ht="18" customHeight="1">
      <c r="A45" s="19">
        <v>8</v>
      </c>
      <c r="B45" s="10" t="s">
        <v>73</v>
      </c>
      <c r="C45" s="11">
        <v>426</v>
      </c>
      <c r="D45" s="12">
        <v>14112.65175768</v>
      </c>
    </row>
    <row r="46" spans="1:4" ht="18" customHeight="1">
      <c r="A46" s="19">
        <v>9</v>
      </c>
      <c r="B46" s="10" t="s">
        <v>76</v>
      </c>
      <c r="C46" s="11">
        <v>694</v>
      </c>
      <c r="D46" s="12">
        <v>13169.730911149996</v>
      </c>
    </row>
    <row r="47" spans="1:4" ht="18" customHeight="1">
      <c r="A47" s="19">
        <v>10</v>
      </c>
      <c r="B47" s="10" t="s">
        <v>71</v>
      </c>
      <c r="C47" s="11">
        <v>718</v>
      </c>
      <c r="D47" s="12">
        <v>13072.683999830002</v>
      </c>
    </row>
    <row r="48" spans="1:4" ht="18" customHeight="1">
      <c r="A48" s="19">
        <v>11</v>
      </c>
      <c r="B48" s="10" t="s">
        <v>75</v>
      </c>
      <c r="C48" s="11">
        <v>1259</v>
      </c>
      <c r="D48" s="12">
        <v>11722.38919917</v>
      </c>
    </row>
    <row r="49" spans="1:4" ht="18" customHeight="1">
      <c r="A49" s="19">
        <v>12</v>
      </c>
      <c r="B49" s="10" t="s">
        <v>79</v>
      </c>
      <c r="C49" s="11">
        <v>436</v>
      </c>
      <c r="D49" s="12">
        <v>9527.6452237600006</v>
      </c>
    </row>
    <row r="50" spans="1:4" ht="18" customHeight="1">
      <c r="A50" s="19">
        <v>13</v>
      </c>
      <c r="B50" s="10" t="s">
        <v>81</v>
      </c>
      <c r="C50" s="11">
        <v>131</v>
      </c>
      <c r="D50" s="12">
        <v>6792.8361080000004</v>
      </c>
    </row>
    <row r="51" spans="1:4" ht="18" customHeight="1">
      <c r="A51" s="19">
        <v>14</v>
      </c>
      <c r="B51" s="10" t="s">
        <v>83</v>
      </c>
      <c r="C51" s="11">
        <v>248</v>
      </c>
      <c r="D51" s="12">
        <v>4821.3016688299995</v>
      </c>
    </row>
    <row r="52" spans="1:4" ht="18" customHeight="1">
      <c r="A52" s="19">
        <v>15</v>
      </c>
      <c r="B52" s="10" t="s">
        <v>74</v>
      </c>
      <c r="C52" s="11">
        <v>522</v>
      </c>
      <c r="D52" s="12">
        <v>4258.0422873100006</v>
      </c>
    </row>
    <row r="53" spans="1:4" ht="18" customHeight="1">
      <c r="A53" s="19">
        <v>16</v>
      </c>
      <c r="B53" s="10" t="s">
        <v>78</v>
      </c>
      <c r="C53" s="11">
        <v>672</v>
      </c>
      <c r="D53" s="12">
        <v>3809.0275879999999</v>
      </c>
    </row>
    <row r="54" spans="1:4" ht="18" customHeight="1">
      <c r="A54" s="19">
        <v>17</v>
      </c>
      <c r="B54" s="10" t="s">
        <v>85</v>
      </c>
      <c r="C54" s="11">
        <v>61</v>
      </c>
      <c r="D54" s="12">
        <v>2617.1178500000001</v>
      </c>
    </row>
    <row r="55" spans="1:4" ht="18" customHeight="1">
      <c r="A55" s="19">
        <v>18</v>
      </c>
      <c r="B55" s="10" t="s">
        <v>84</v>
      </c>
      <c r="C55" s="11">
        <v>444</v>
      </c>
      <c r="D55" s="12">
        <v>2363.67167083</v>
      </c>
    </row>
    <row r="56" spans="1:4" ht="18" customHeight="1">
      <c r="A56" s="19">
        <v>19</v>
      </c>
      <c r="B56" s="10" t="s">
        <v>82</v>
      </c>
      <c r="C56" s="11">
        <v>295</v>
      </c>
      <c r="D56" s="12">
        <v>2069.5919413200004</v>
      </c>
    </row>
    <row r="57" spans="1:4" ht="18" customHeight="1">
      <c r="A57" s="19">
        <v>20</v>
      </c>
      <c r="B57" s="10" t="s">
        <v>77</v>
      </c>
      <c r="C57" s="11">
        <v>599</v>
      </c>
      <c r="D57" s="12">
        <v>1991.8632319999999</v>
      </c>
    </row>
    <row r="58" spans="1:4" ht="18" customHeight="1">
      <c r="A58" s="19">
        <v>21</v>
      </c>
      <c r="B58" s="10" t="s">
        <v>100</v>
      </c>
      <c r="C58" s="11">
        <v>158</v>
      </c>
      <c r="D58" s="12">
        <v>1974.2692790000001</v>
      </c>
    </row>
    <row r="59" spans="1:4" ht="18" customHeight="1">
      <c r="A59" s="19">
        <v>22</v>
      </c>
      <c r="B59" s="10" t="s">
        <v>89</v>
      </c>
      <c r="C59" s="11">
        <v>206</v>
      </c>
      <c r="D59" s="12">
        <v>1906.3732657799999</v>
      </c>
    </row>
    <row r="60" spans="1:4" ht="18" customHeight="1">
      <c r="A60" s="19">
        <v>23</v>
      </c>
      <c r="B60" s="10" t="s">
        <v>105</v>
      </c>
      <c r="C60" s="11">
        <v>89</v>
      </c>
      <c r="D60" s="12">
        <v>1098.2166293</v>
      </c>
    </row>
    <row r="61" spans="1:4" ht="18" customHeight="1">
      <c r="A61" s="19">
        <v>24</v>
      </c>
      <c r="B61" s="10" t="s">
        <v>88</v>
      </c>
      <c r="C61" s="11">
        <v>363</v>
      </c>
      <c r="D61" s="12">
        <v>1026.9405513600002</v>
      </c>
    </row>
    <row r="62" spans="1:4" ht="18" customHeight="1">
      <c r="A62" s="19">
        <v>25</v>
      </c>
      <c r="B62" s="10" t="s">
        <v>92</v>
      </c>
      <c r="C62" s="11">
        <v>20</v>
      </c>
      <c r="D62" s="12">
        <v>975.65800000000002</v>
      </c>
    </row>
    <row r="63" spans="1:4" ht="18" customHeight="1">
      <c r="A63" s="19">
        <v>26</v>
      </c>
      <c r="B63" s="10" t="s">
        <v>101</v>
      </c>
      <c r="C63" s="11">
        <v>34</v>
      </c>
      <c r="D63" s="12">
        <v>974.25907248999999</v>
      </c>
    </row>
    <row r="64" spans="1:4" ht="18" customHeight="1">
      <c r="A64" s="19">
        <v>27</v>
      </c>
      <c r="B64" s="10" t="s">
        <v>95</v>
      </c>
      <c r="C64" s="11">
        <v>173</v>
      </c>
      <c r="D64" s="12">
        <v>970.72088345999998</v>
      </c>
    </row>
    <row r="65" spans="1:4" ht="18" customHeight="1">
      <c r="A65" s="19">
        <v>28</v>
      </c>
      <c r="B65" s="10" t="s">
        <v>209</v>
      </c>
      <c r="C65" s="11">
        <v>156</v>
      </c>
      <c r="D65" s="12">
        <v>960.42289800000003</v>
      </c>
    </row>
    <row r="66" spans="1:4" ht="18" customHeight="1">
      <c r="A66" s="19">
        <v>29</v>
      </c>
      <c r="B66" s="10" t="s">
        <v>117</v>
      </c>
      <c r="C66" s="11">
        <v>104</v>
      </c>
      <c r="D66" s="12">
        <v>680.49286099999995</v>
      </c>
    </row>
    <row r="67" spans="1:4" ht="18" customHeight="1">
      <c r="A67" s="19">
        <v>30</v>
      </c>
      <c r="B67" s="10" t="s">
        <v>115</v>
      </c>
      <c r="C67" s="11">
        <v>113</v>
      </c>
      <c r="D67" s="12">
        <v>645.81100486000003</v>
      </c>
    </row>
    <row r="68" spans="1:4" ht="18" customHeight="1">
      <c r="A68" s="19">
        <v>31</v>
      </c>
      <c r="B68" s="10" t="s">
        <v>94</v>
      </c>
      <c r="C68" s="11">
        <v>91</v>
      </c>
      <c r="D68" s="12">
        <v>607.70901580999998</v>
      </c>
    </row>
    <row r="69" spans="1:4" ht="18" customHeight="1">
      <c r="A69" s="19">
        <v>32</v>
      </c>
      <c r="B69" s="10" t="s">
        <v>211</v>
      </c>
      <c r="C69" s="11">
        <v>13</v>
      </c>
      <c r="D69" s="12">
        <v>587.43466699999999</v>
      </c>
    </row>
    <row r="70" spans="1:4" ht="18" customHeight="1">
      <c r="A70" s="19">
        <v>33</v>
      </c>
      <c r="B70" s="10" t="s">
        <v>103</v>
      </c>
      <c r="C70" s="11">
        <v>145</v>
      </c>
      <c r="D70" s="12">
        <v>472.81971600000003</v>
      </c>
    </row>
    <row r="71" spans="1:4" ht="18" customHeight="1">
      <c r="A71" s="19">
        <v>34</v>
      </c>
      <c r="B71" s="10" t="s">
        <v>121</v>
      </c>
      <c r="C71" s="11">
        <v>27</v>
      </c>
      <c r="D71" s="12">
        <v>469.59490699999998</v>
      </c>
    </row>
    <row r="72" spans="1:4" ht="18" customHeight="1">
      <c r="A72" s="19">
        <v>35</v>
      </c>
      <c r="B72" s="10" t="s">
        <v>210</v>
      </c>
      <c r="C72" s="11">
        <v>63</v>
      </c>
      <c r="D72" s="12">
        <v>436.33775300000002</v>
      </c>
    </row>
    <row r="73" spans="1:4" ht="18" customHeight="1">
      <c r="A73" s="19">
        <v>36</v>
      </c>
      <c r="B73" s="10" t="s">
        <v>72</v>
      </c>
      <c r="C73" s="11">
        <v>30</v>
      </c>
      <c r="D73" s="12">
        <v>422.98416400000002</v>
      </c>
    </row>
    <row r="74" spans="1:4" ht="18" customHeight="1">
      <c r="A74" s="19">
        <v>37</v>
      </c>
      <c r="B74" s="10" t="s">
        <v>87</v>
      </c>
      <c r="C74" s="11">
        <v>21</v>
      </c>
      <c r="D74" s="12">
        <v>321.116829</v>
      </c>
    </row>
    <row r="75" spans="1:4" ht="18" customHeight="1">
      <c r="A75" s="19">
        <v>38</v>
      </c>
      <c r="B75" s="10" t="s">
        <v>86</v>
      </c>
      <c r="C75" s="11">
        <v>36</v>
      </c>
      <c r="D75" s="12">
        <v>303.772603</v>
      </c>
    </row>
    <row r="76" spans="1:4" ht="18" customHeight="1">
      <c r="A76" s="19">
        <v>39</v>
      </c>
      <c r="B76" s="10" t="s">
        <v>112</v>
      </c>
      <c r="C76" s="11">
        <v>51</v>
      </c>
      <c r="D76" s="12">
        <v>208.32735</v>
      </c>
    </row>
    <row r="77" spans="1:4" ht="18" customHeight="1">
      <c r="A77" s="19">
        <v>40</v>
      </c>
      <c r="B77" s="10" t="s">
        <v>212</v>
      </c>
      <c r="C77" s="11">
        <v>54</v>
      </c>
      <c r="D77" s="12">
        <v>193.82860299999999</v>
      </c>
    </row>
    <row r="78" spans="1:4" ht="18" customHeight="1">
      <c r="A78" s="19">
        <v>41</v>
      </c>
      <c r="B78" s="10" t="s">
        <v>124</v>
      </c>
      <c r="C78" s="11">
        <v>18</v>
      </c>
      <c r="D78" s="12">
        <v>193.468389</v>
      </c>
    </row>
    <row r="79" spans="1:4" ht="18" customHeight="1">
      <c r="A79" s="19">
        <v>42</v>
      </c>
      <c r="B79" s="10" t="s">
        <v>80</v>
      </c>
      <c r="C79" s="11">
        <v>24</v>
      </c>
      <c r="D79" s="12">
        <v>180.09</v>
      </c>
    </row>
    <row r="80" spans="1:4" ht="18" customHeight="1">
      <c r="A80" s="19">
        <v>43</v>
      </c>
      <c r="B80" s="10" t="s">
        <v>213</v>
      </c>
      <c r="C80" s="11">
        <v>2</v>
      </c>
      <c r="D80" s="12">
        <v>172</v>
      </c>
    </row>
    <row r="81" spans="1:4" ht="18" customHeight="1">
      <c r="A81" s="19">
        <v>44</v>
      </c>
      <c r="B81" s="10" t="s">
        <v>113</v>
      </c>
      <c r="C81" s="11">
        <v>41</v>
      </c>
      <c r="D81" s="12">
        <v>147.997333</v>
      </c>
    </row>
    <row r="82" spans="1:4" ht="18" customHeight="1">
      <c r="A82" s="19">
        <v>45</v>
      </c>
      <c r="B82" s="10" t="s">
        <v>120</v>
      </c>
      <c r="C82" s="11">
        <v>91</v>
      </c>
      <c r="D82" s="12">
        <v>143.694267</v>
      </c>
    </row>
    <row r="83" spans="1:4" ht="18" customHeight="1">
      <c r="A83" s="19">
        <v>46</v>
      </c>
      <c r="B83" s="10" t="s">
        <v>130</v>
      </c>
      <c r="C83" s="11">
        <v>16</v>
      </c>
      <c r="D83" s="12">
        <v>140.88177400000001</v>
      </c>
    </row>
    <row r="84" spans="1:4" ht="18" customHeight="1">
      <c r="A84" s="19">
        <v>47</v>
      </c>
      <c r="B84" s="10" t="s">
        <v>97</v>
      </c>
      <c r="C84" s="11">
        <v>40</v>
      </c>
      <c r="D84" s="12">
        <v>140.65206699999999</v>
      </c>
    </row>
    <row r="85" spans="1:4" ht="18" customHeight="1">
      <c r="A85" s="19">
        <v>48</v>
      </c>
      <c r="B85" s="10" t="s">
        <v>215</v>
      </c>
      <c r="C85" s="11">
        <v>4</v>
      </c>
      <c r="D85" s="12">
        <v>118.4</v>
      </c>
    </row>
    <row r="86" spans="1:4" ht="18" customHeight="1">
      <c r="A86" s="19">
        <v>49</v>
      </c>
      <c r="B86" s="10" t="s">
        <v>214</v>
      </c>
      <c r="C86" s="11">
        <v>8</v>
      </c>
      <c r="D86" s="12">
        <v>106.313075</v>
      </c>
    </row>
    <row r="87" spans="1:4" ht="18" customHeight="1">
      <c r="A87" s="19">
        <v>50</v>
      </c>
      <c r="B87" s="10" t="s">
        <v>119</v>
      </c>
      <c r="C87" s="11">
        <v>41</v>
      </c>
      <c r="D87" s="12">
        <v>92.383690000000001</v>
      </c>
    </row>
    <row r="88" spans="1:4" ht="18" customHeight="1">
      <c r="A88" s="19">
        <v>51</v>
      </c>
      <c r="B88" s="10" t="s">
        <v>137</v>
      </c>
      <c r="C88" s="11">
        <v>22</v>
      </c>
      <c r="D88" s="12">
        <v>72.281854999999993</v>
      </c>
    </row>
    <row r="89" spans="1:4" ht="18" customHeight="1">
      <c r="A89" s="19">
        <v>52</v>
      </c>
      <c r="B89" s="10" t="s">
        <v>91</v>
      </c>
      <c r="C89" s="11">
        <v>37</v>
      </c>
      <c r="D89" s="12">
        <v>71.390589000000006</v>
      </c>
    </row>
    <row r="90" spans="1:4" ht="18" customHeight="1">
      <c r="A90" s="19">
        <v>53</v>
      </c>
      <c r="B90" s="10" t="s">
        <v>109</v>
      </c>
      <c r="C90" s="11">
        <v>10</v>
      </c>
      <c r="D90" s="12">
        <v>71.108528000000007</v>
      </c>
    </row>
    <row r="91" spans="1:4" ht="18" customHeight="1">
      <c r="A91" s="19">
        <v>54</v>
      </c>
      <c r="B91" s="10" t="s">
        <v>98</v>
      </c>
      <c r="C91" s="11">
        <v>29</v>
      </c>
      <c r="D91" s="12">
        <v>69.431989000000002</v>
      </c>
    </row>
    <row r="92" spans="1:4" ht="18" customHeight="1">
      <c r="A92" s="19">
        <v>55</v>
      </c>
      <c r="B92" s="10" t="s">
        <v>217</v>
      </c>
      <c r="C92" s="11">
        <v>4</v>
      </c>
      <c r="D92" s="12">
        <v>56.703420000000001</v>
      </c>
    </row>
    <row r="93" spans="1:4" ht="18" customHeight="1">
      <c r="A93" s="19">
        <v>56</v>
      </c>
      <c r="B93" s="10" t="s">
        <v>220</v>
      </c>
      <c r="C93" s="11">
        <v>14</v>
      </c>
      <c r="D93" s="12">
        <v>52.49</v>
      </c>
    </row>
    <row r="94" spans="1:4" ht="18" customHeight="1">
      <c r="A94" s="19">
        <v>57</v>
      </c>
      <c r="B94" s="10" t="s">
        <v>218</v>
      </c>
      <c r="C94" s="11">
        <v>4</v>
      </c>
      <c r="D94" s="12">
        <v>47.6</v>
      </c>
    </row>
    <row r="95" spans="1:4" ht="18" customHeight="1">
      <c r="A95" s="19">
        <v>58</v>
      </c>
      <c r="B95" s="10" t="s">
        <v>219</v>
      </c>
      <c r="C95" s="11">
        <v>1</v>
      </c>
      <c r="D95" s="12">
        <v>45</v>
      </c>
    </row>
    <row r="96" spans="1:4" ht="18" customHeight="1">
      <c r="A96" s="19">
        <v>59</v>
      </c>
      <c r="B96" s="10" t="s">
        <v>114</v>
      </c>
      <c r="C96" s="11">
        <v>38</v>
      </c>
      <c r="D96" s="12">
        <v>43.757379</v>
      </c>
    </row>
    <row r="97" spans="1:4" ht="18" customHeight="1">
      <c r="A97" s="19">
        <v>60</v>
      </c>
      <c r="B97" s="10" t="s">
        <v>108</v>
      </c>
      <c r="C97" s="11">
        <v>29</v>
      </c>
      <c r="D97" s="12">
        <v>42.465952000000001</v>
      </c>
    </row>
    <row r="98" spans="1:4" ht="18" customHeight="1">
      <c r="A98" s="19">
        <v>61</v>
      </c>
      <c r="B98" s="10" t="s">
        <v>269</v>
      </c>
      <c r="C98" s="11">
        <v>1</v>
      </c>
      <c r="D98" s="12">
        <v>40.772531999999998</v>
      </c>
    </row>
    <row r="99" spans="1:4" ht="18" customHeight="1">
      <c r="A99" s="19">
        <v>62</v>
      </c>
      <c r="B99" s="10" t="s">
        <v>106</v>
      </c>
      <c r="C99" s="11">
        <v>3</v>
      </c>
      <c r="D99" s="12">
        <v>39.884999999999998</v>
      </c>
    </row>
    <row r="100" spans="1:4" ht="18" customHeight="1">
      <c r="A100" s="19">
        <v>63</v>
      </c>
      <c r="B100" s="10" t="s">
        <v>230</v>
      </c>
      <c r="C100" s="11">
        <v>3</v>
      </c>
      <c r="D100" s="12">
        <v>38.923756210000001</v>
      </c>
    </row>
    <row r="101" spans="1:4" ht="18" customHeight="1">
      <c r="A101" s="19">
        <v>64</v>
      </c>
      <c r="B101" s="10" t="s">
        <v>221</v>
      </c>
      <c r="C101" s="11">
        <v>9</v>
      </c>
      <c r="D101" s="12">
        <v>38.076000000000001</v>
      </c>
    </row>
    <row r="102" spans="1:4" ht="18" customHeight="1">
      <c r="A102" s="19">
        <v>65</v>
      </c>
      <c r="B102" s="10" t="s">
        <v>222</v>
      </c>
      <c r="C102" s="11">
        <v>1</v>
      </c>
      <c r="D102" s="12">
        <v>35</v>
      </c>
    </row>
    <row r="103" spans="1:4" ht="18" customHeight="1">
      <c r="A103" s="19">
        <v>66</v>
      </c>
      <c r="B103" s="10" t="s">
        <v>93</v>
      </c>
      <c r="C103" s="11">
        <v>66</v>
      </c>
      <c r="D103" s="12">
        <v>34.245195000000002</v>
      </c>
    </row>
    <row r="104" spans="1:4" ht="18" customHeight="1">
      <c r="A104" s="19">
        <v>67</v>
      </c>
      <c r="B104" s="10" t="s">
        <v>139</v>
      </c>
      <c r="C104" s="11">
        <v>3</v>
      </c>
      <c r="D104" s="12">
        <v>32.252552000000001</v>
      </c>
    </row>
    <row r="105" spans="1:4" ht="18" customHeight="1">
      <c r="A105" s="19">
        <v>68</v>
      </c>
      <c r="B105" s="10" t="s">
        <v>223</v>
      </c>
      <c r="C105" s="11">
        <v>14</v>
      </c>
      <c r="D105" s="12">
        <v>31.320467000000001</v>
      </c>
    </row>
    <row r="106" spans="1:4" ht="18" customHeight="1">
      <c r="A106" s="19">
        <v>69</v>
      </c>
      <c r="B106" s="10" t="s">
        <v>96</v>
      </c>
      <c r="C106" s="11">
        <v>27</v>
      </c>
      <c r="D106" s="12">
        <v>30.44318221</v>
      </c>
    </row>
    <row r="107" spans="1:4" ht="18" customHeight="1">
      <c r="A107" s="19">
        <v>70</v>
      </c>
      <c r="B107" s="10" t="s">
        <v>126</v>
      </c>
      <c r="C107" s="11">
        <v>6</v>
      </c>
      <c r="D107" s="12">
        <v>27.283180999999999</v>
      </c>
    </row>
    <row r="108" spans="1:4" ht="18" customHeight="1">
      <c r="A108" s="19">
        <v>71</v>
      </c>
      <c r="B108" s="10" t="s">
        <v>110</v>
      </c>
      <c r="C108" s="11">
        <v>34</v>
      </c>
      <c r="D108" s="12">
        <v>24.439590940000002</v>
      </c>
    </row>
    <row r="109" spans="1:4" ht="18" customHeight="1">
      <c r="A109" s="19">
        <v>72</v>
      </c>
      <c r="B109" s="10" t="s">
        <v>224</v>
      </c>
      <c r="C109" s="11">
        <v>2</v>
      </c>
      <c r="D109" s="12">
        <v>22.5</v>
      </c>
    </row>
    <row r="110" spans="1:4" ht="18" customHeight="1">
      <c r="A110" s="19">
        <v>73</v>
      </c>
      <c r="B110" s="10" t="s">
        <v>142</v>
      </c>
      <c r="C110" s="11">
        <v>7</v>
      </c>
      <c r="D110" s="12">
        <v>21.088303</v>
      </c>
    </row>
    <row r="111" spans="1:4" ht="18" customHeight="1">
      <c r="A111" s="19">
        <v>74</v>
      </c>
      <c r="B111" s="10" t="s">
        <v>225</v>
      </c>
      <c r="C111" s="11">
        <v>3</v>
      </c>
      <c r="D111" s="12">
        <v>20.774493</v>
      </c>
    </row>
    <row r="112" spans="1:4" ht="18" customHeight="1">
      <c r="A112" s="19">
        <v>75</v>
      </c>
      <c r="B112" s="10" t="s">
        <v>111</v>
      </c>
      <c r="C112" s="11">
        <v>3</v>
      </c>
      <c r="D112" s="12">
        <v>20.315000000000001</v>
      </c>
    </row>
    <row r="113" spans="1:5" ht="18" customHeight="1">
      <c r="A113" s="19">
        <v>76</v>
      </c>
      <c r="B113" s="10" t="s">
        <v>227</v>
      </c>
      <c r="C113" s="11">
        <v>5</v>
      </c>
      <c r="D113" s="12">
        <v>18.623280000000001</v>
      </c>
    </row>
    <row r="114" spans="1:5" ht="18" customHeight="1">
      <c r="A114" s="19">
        <v>77</v>
      </c>
      <c r="B114" s="10" t="s">
        <v>226</v>
      </c>
      <c r="C114" s="11">
        <v>4</v>
      </c>
      <c r="D114" s="12">
        <v>16.598061999999999</v>
      </c>
    </row>
    <row r="115" spans="1:5" ht="18" customHeight="1">
      <c r="A115" s="19">
        <v>78</v>
      </c>
      <c r="B115" s="10" t="s">
        <v>228</v>
      </c>
      <c r="C115" s="11">
        <v>2</v>
      </c>
      <c r="D115" s="12">
        <v>10.278</v>
      </c>
    </row>
    <row r="116" spans="1:5" ht="18" customHeight="1">
      <c r="A116" s="19">
        <v>79</v>
      </c>
      <c r="B116" s="10" t="s">
        <v>102</v>
      </c>
      <c r="C116" s="11">
        <v>7</v>
      </c>
      <c r="D116" s="12">
        <v>9.2663989999999998</v>
      </c>
    </row>
    <row r="117" spans="1:5" ht="18" customHeight="1">
      <c r="A117" s="19">
        <v>80</v>
      </c>
      <c r="B117" s="10" t="s">
        <v>129</v>
      </c>
      <c r="C117" s="11">
        <v>2</v>
      </c>
      <c r="D117" s="12">
        <v>8.0431500000000007</v>
      </c>
    </row>
    <row r="118" spans="1:5" ht="18" customHeight="1">
      <c r="A118" s="19">
        <v>81</v>
      </c>
      <c r="B118" s="10" t="s">
        <v>216</v>
      </c>
      <c r="C118" s="11">
        <v>3</v>
      </c>
      <c r="D118" s="12">
        <v>7.75</v>
      </c>
    </row>
    <row r="119" spans="1:5" ht="18" customHeight="1">
      <c r="A119" s="19">
        <v>82</v>
      </c>
      <c r="B119" s="20" t="s">
        <v>229</v>
      </c>
      <c r="C119" s="11">
        <v>4</v>
      </c>
      <c r="D119" s="12">
        <v>7.0309999999999997</v>
      </c>
    </row>
    <row r="120" spans="1:5" ht="18" customHeight="1">
      <c r="A120" s="19">
        <v>83</v>
      </c>
      <c r="B120" s="10" t="s">
        <v>99</v>
      </c>
      <c r="C120" s="11">
        <v>40</v>
      </c>
      <c r="D120" s="12">
        <v>3.8912499999999999</v>
      </c>
    </row>
    <row r="121" spans="1:5" ht="18" customHeight="1">
      <c r="A121" s="19">
        <v>84</v>
      </c>
      <c r="B121" s="10" t="s">
        <v>135</v>
      </c>
      <c r="C121" s="11">
        <v>6</v>
      </c>
      <c r="D121" s="12">
        <v>3.8275060000000001</v>
      </c>
    </row>
    <row r="122" spans="1:5" ht="18" customHeight="1">
      <c r="A122" s="19">
        <v>85</v>
      </c>
      <c r="B122" s="10" t="s">
        <v>231</v>
      </c>
      <c r="C122" s="11">
        <v>1</v>
      </c>
      <c r="D122" s="12">
        <v>3.8</v>
      </c>
    </row>
    <row r="123" spans="1:5" ht="18" customHeight="1">
      <c r="A123" s="19">
        <v>86</v>
      </c>
      <c r="B123" s="10" t="s">
        <v>284</v>
      </c>
      <c r="C123" s="11">
        <v>1</v>
      </c>
      <c r="D123" s="12">
        <v>3.225806</v>
      </c>
    </row>
    <row r="124" spans="1:5" ht="18" customHeight="1">
      <c r="A124" s="19">
        <v>87</v>
      </c>
      <c r="B124" s="10" t="s">
        <v>232</v>
      </c>
      <c r="C124" s="11">
        <v>4</v>
      </c>
      <c r="D124" s="12">
        <v>3.2161849999999998</v>
      </c>
    </row>
    <row r="125" spans="1:5" ht="18" customHeight="1">
      <c r="A125" s="19">
        <v>88</v>
      </c>
      <c r="B125" s="10" t="s">
        <v>233</v>
      </c>
      <c r="C125" s="11">
        <v>2</v>
      </c>
      <c r="D125" s="12">
        <v>3.1</v>
      </c>
    </row>
    <row r="126" spans="1:5" ht="18" customHeight="1">
      <c r="A126" s="19">
        <v>89</v>
      </c>
      <c r="B126" s="10" t="s">
        <v>118</v>
      </c>
      <c r="C126" s="11">
        <v>22</v>
      </c>
      <c r="D126" s="12">
        <v>2.8710100000000001</v>
      </c>
      <c r="E126" s="4">
        <f>157000000000/6780000</f>
        <v>23156.342182890854</v>
      </c>
    </row>
    <row r="127" spans="1:5" ht="18" customHeight="1">
      <c r="A127" s="19">
        <v>90</v>
      </c>
      <c r="B127" s="10" t="s">
        <v>234</v>
      </c>
      <c r="C127" s="11">
        <v>3</v>
      </c>
      <c r="D127" s="12">
        <v>2.27</v>
      </c>
    </row>
    <row r="128" spans="1:5"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4</v>
      </c>
      <c r="D134" s="12">
        <v>1.1100000000000001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10" t="s">
        <v>122</v>
      </c>
      <c r="C137" s="11">
        <v>5</v>
      </c>
      <c r="D137" s="12">
        <v>1.003787</v>
      </c>
    </row>
    <row r="138" spans="1:4" ht="18" customHeight="1">
      <c r="A138" s="19">
        <v>101</v>
      </c>
      <c r="B138" s="10" t="s">
        <v>240</v>
      </c>
      <c r="C138" s="11">
        <v>4</v>
      </c>
      <c r="D138" s="12">
        <v>0.95206999999999997</v>
      </c>
    </row>
    <row r="139" spans="1:4" ht="18" customHeight="1">
      <c r="A139" s="19">
        <v>102</v>
      </c>
      <c r="B139" s="10" t="s">
        <v>132</v>
      </c>
      <c r="C139" s="11">
        <v>19</v>
      </c>
      <c r="D139" s="12">
        <v>0.94168799999999997</v>
      </c>
    </row>
    <row r="140" spans="1:4" ht="18" customHeight="1">
      <c r="A140" s="19">
        <v>103</v>
      </c>
      <c r="B140" s="10" t="s">
        <v>273</v>
      </c>
      <c r="C140" s="11">
        <v>3</v>
      </c>
      <c r="D140" s="12">
        <v>0.71</v>
      </c>
    </row>
    <row r="141" spans="1:4" ht="18" customHeight="1">
      <c r="A141" s="19">
        <v>104</v>
      </c>
      <c r="B141" s="10" t="s">
        <v>241</v>
      </c>
      <c r="C141" s="11">
        <v>7</v>
      </c>
      <c r="D141" s="12">
        <v>0.69899999999999995</v>
      </c>
    </row>
    <row r="142" spans="1:4" ht="18" customHeight="1">
      <c r="A142" s="19">
        <v>105</v>
      </c>
      <c r="B142" s="10" t="s">
        <v>127</v>
      </c>
      <c r="C142" s="11">
        <v>19</v>
      </c>
      <c r="D142" s="12">
        <v>0.62115200000000004</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4" ht="18" customHeight="1">
      <c r="A145" s="19">
        <v>108</v>
      </c>
      <c r="B145" s="10" t="s">
        <v>242</v>
      </c>
      <c r="C145" s="11">
        <v>1</v>
      </c>
      <c r="D145" s="12">
        <v>0.5</v>
      </c>
    </row>
    <row r="146" spans="1:4" ht="18" customHeight="1">
      <c r="A146" s="19">
        <v>109</v>
      </c>
      <c r="B146" s="10" t="s">
        <v>90</v>
      </c>
      <c r="C146" s="11">
        <v>5</v>
      </c>
      <c r="D146" s="12">
        <v>0.43293700000000002</v>
      </c>
    </row>
    <row r="147" spans="1:4" ht="18" customHeight="1">
      <c r="A147" s="19">
        <v>110</v>
      </c>
      <c r="B147" s="10" t="s">
        <v>136</v>
      </c>
      <c r="C147" s="11">
        <v>5</v>
      </c>
      <c r="D147" s="12">
        <v>0.34545500000000001</v>
      </c>
    </row>
    <row r="148" spans="1:4" ht="18" customHeight="1">
      <c r="A148" s="19">
        <v>111</v>
      </c>
      <c r="B148" s="10" t="s">
        <v>128</v>
      </c>
      <c r="C148" s="11">
        <v>2</v>
      </c>
      <c r="D148" s="12">
        <v>0.32</v>
      </c>
    </row>
    <row r="149" spans="1:4" ht="18" customHeight="1">
      <c r="A149" s="19">
        <v>112</v>
      </c>
      <c r="B149" s="10" t="s">
        <v>243</v>
      </c>
      <c r="C149" s="11">
        <v>3</v>
      </c>
      <c r="D149" s="12">
        <v>0.31282902000000001</v>
      </c>
    </row>
    <row r="150" spans="1:4" ht="18" customHeight="1">
      <c r="A150" s="19">
        <v>113</v>
      </c>
      <c r="B150" s="10" t="s">
        <v>248</v>
      </c>
      <c r="C150" s="11">
        <v>2</v>
      </c>
      <c r="D150" s="12">
        <v>0.30685699999999999</v>
      </c>
    </row>
    <row r="151" spans="1:4" ht="18" customHeight="1">
      <c r="A151" s="19">
        <v>114</v>
      </c>
      <c r="B151" s="10" t="s">
        <v>138</v>
      </c>
      <c r="C151" s="11">
        <v>4</v>
      </c>
      <c r="D151" s="12">
        <v>0.29499999999999998</v>
      </c>
    </row>
    <row r="152" spans="1:4" ht="18" customHeight="1">
      <c r="A152" s="19">
        <v>115</v>
      </c>
      <c r="B152" s="10" t="s">
        <v>244</v>
      </c>
      <c r="C152" s="11">
        <v>5</v>
      </c>
      <c r="D152" s="12">
        <v>0.27500000000000002</v>
      </c>
    </row>
    <row r="153" spans="1:4" ht="18" customHeight="1">
      <c r="A153" s="19">
        <v>116</v>
      </c>
      <c r="B153" s="10" t="s">
        <v>134</v>
      </c>
      <c r="C153" s="11">
        <v>3</v>
      </c>
      <c r="D153" s="12">
        <v>0.247</v>
      </c>
    </row>
    <row r="154" spans="1:4" ht="18" customHeight="1">
      <c r="A154" s="19">
        <v>117</v>
      </c>
      <c r="B154" s="10" t="s">
        <v>245</v>
      </c>
      <c r="C154" s="11">
        <v>1</v>
      </c>
      <c r="D154" s="12">
        <v>0.22500000000000001</v>
      </c>
    </row>
    <row r="155" spans="1:4" ht="18" customHeight="1">
      <c r="A155" s="19">
        <v>118</v>
      </c>
      <c r="B155" s="10" t="s">
        <v>246</v>
      </c>
      <c r="C155" s="11">
        <v>1</v>
      </c>
      <c r="D155" s="12">
        <v>0.21</v>
      </c>
    </row>
    <row r="156" spans="1:4" ht="18" customHeight="1">
      <c r="A156" s="19">
        <v>119</v>
      </c>
      <c r="B156" s="10" t="s">
        <v>258</v>
      </c>
      <c r="C156" s="11">
        <v>5</v>
      </c>
      <c r="D156" s="12">
        <v>0.202795</v>
      </c>
    </row>
    <row r="157" spans="1:4" ht="18" customHeight="1">
      <c r="A157" s="19">
        <v>120</v>
      </c>
      <c r="B157" s="10" t="s">
        <v>143</v>
      </c>
      <c r="C157" s="11">
        <v>5</v>
      </c>
      <c r="D157" s="12">
        <v>0.19290499999999999</v>
      </c>
    </row>
    <row r="158" spans="1:4" ht="18" customHeight="1">
      <c r="A158" s="19">
        <v>121</v>
      </c>
      <c r="B158" s="10" t="s">
        <v>253</v>
      </c>
      <c r="C158" s="11">
        <v>4</v>
      </c>
      <c r="D158" s="12">
        <v>0.17447299999999999</v>
      </c>
    </row>
    <row r="159" spans="1:4" ht="18" customHeight="1">
      <c r="A159" s="19">
        <v>122</v>
      </c>
      <c r="B159" s="10" t="s">
        <v>249</v>
      </c>
      <c r="C159" s="11">
        <v>5</v>
      </c>
      <c r="D159" s="12">
        <v>0.15781999999999999</v>
      </c>
    </row>
    <row r="160" spans="1:4" ht="18" customHeight="1">
      <c r="A160" s="19">
        <v>123</v>
      </c>
      <c r="B160" s="10" t="s">
        <v>285</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9</v>
      </c>
      <c r="D162" s="12">
        <v>0.13753014999999999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251</v>
      </c>
      <c r="C165" s="11">
        <v>1</v>
      </c>
      <c r="D165" s="12">
        <v>0.1</v>
      </c>
    </row>
    <row r="166" spans="1:4" ht="18" customHeight="1">
      <c r="A166" s="19">
        <v>129</v>
      </c>
      <c r="B166" s="10" t="s">
        <v>288</v>
      </c>
      <c r="C166" s="11">
        <v>1</v>
      </c>
      <c r="D166" s="12">
        <v>0.1</v>
      </c>
    </row>
    <row r="167" spans="1:4" ht="18" customHeight="1">
      <c r="A167" s="19">
        <v>130</v>
      </c>
      <c r="B167" s="10" t="s">
        <v>247</v>
      </c>
      <c r="C167" s="11">
        <v>2</v>
      </c>
      <c r="D167" s="12">
        <v>9.7000000000000003E-2</v>
      </c>
    </row>
    <row r="168" spans="1:4" ht="18" customHeight="1">
      <c r="A168" s="19">
        <v>131</v>
      </c>
      <c r="B168" s="10" t="s">
        <v>255</v>
      </c>
      <c r="C168" s="11">
        <v>3</v>
      </c>
      <c r="D168" s="12">
        <v>8.9399999999999993E-2</v>
      </c>
    </row>
    <row r="169" spans="1:4" ht="18" customHeight="1">
      <c r="A169" s="19">
        <v>132</v>
      </c>
      <c r="B169" s="10" t="s">
        <v>140</v>
      </c>
      <c r="C169" s="11">
        <v>2</v>
      </c>
      <c r="D169" s="12">
        <v>8.8900000000000007E-2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104</v>
      </c>
      <c r="C174" s="11">
        <v>1</v>
      </c>
      <c r="D174" s="12">
        <v>0.01</v>
      </c>
    </row>
    <row r="175" spans="1:4" ht="18" customHeight="1">
      <c r="A175" s="19">
        <v>138</v>
      </c>
      <c r="B175" s="10" t="s">
        <v>141</v>
      </c>
      <c r="C175" s="11">
        <v>1</v>
      </c>
      <c r="D175" s="12">
        <v>0.01</v>
      </c>
    </row>
    <row r="176" spans="1:4" ht="18" customHeight="1">
      <c r="A176" s="19">
        <v>139</v>
      </c>
      <c r="B176" s="10" t="s">
        <v>274</v>
      </c>
      <c r="C176" s="11">
        <v>1</v>
      </c>
      <c r="D176" s="12">
        <v>0.01</v>
      </c>
    </row>
    <row r="177" spans="1:4" ht="18" customHeight="1">
      <c r="A177" s="19">
        <v>140</v>
      </c>
      <c r="B177" s="10" t="s">
        <v>290</v>
      </c>
      <c r="C177" s="11">
        <v>1</v>
      </c>
      <c r="D177" s="12">
        <v>0.01</v>
      </c>
    </row>
    <row r="178" spans="1:4" ht="18" customHeight="1">
      <c r="A178" s="19">
        <v>141</v>
      </c>
      <c r="B178" s="10" t="s">
        <v>286</v>
      </c>
      <c r="C178" s="11">
        <v>1</v>
      </c>
      <c r="D178" s="12">
        <v>5.2859999999999999E-3</v>
      </c>
    </row>
    <row r="179" spans="1:4" ht="18" customHeight="1">
      <c r="A179" s="19">
        <v>142</v>
      </c>
      <c r="B179" s="10" t="s">
        <v>275</v>
      </c>
      <c r="C179" s="11">
        <v>1</v>
      </c>
      <c r="D179" s="12">
        <v>5.0000000000000001E-3</v>
      </c>
    </row>
    <row r="180" spans="1:4" ht="18" customHeight="1">
      <c r="A180" s="19">
        <v>143</v>
      </c>
      <c r="B180" s="10" t="s">
        <v>281</v>
      </c>
      <c r="C180" s="11">
        <v>1</v>
      </c>
      <c r="D180" s="12">
        <v>5.0000000000000001E-3</v>
      </c>
    </row>
    <row r="181" spans="1:4" ht="18" customHeight="1">
      <c r="A181" s="193" t="s">
        <v>206</v>
      </c>
      <c r="B181" s="193"/>
      <c r="C181" s="13">
        <f>SUM(C38:C180)</f>
        <v>37238</v>
      </c>
      <c r="D181" s="14">
        <f>SUM(D38:D180)</f>
        <v>447659.42631765007</v>
      </c>
    </row>
    <row r="182" spans="1:4" ht="15" customHeight="1">
      <c r="A182" s="15"/>
      <c r="B182" s="15"/>
      <c r="C182" s="16"/>
      <c r="D182" s="17"/>
    </row>
    <row r="183" spans="1:4" ht="15.75" customHeight="1">
      <c r="A183" s="194" t="s">
        <v>280</v>
      </c>
      <c r="B183" s="194"/>
      <c r="C183" s="194"/>
      <c r="D183" s="194"/>
    </row>
    <row r="184" spans="1:4" ht="15.75" customHeight="1">
      <c r="A184" s="194" t="str">
        <f>A6</f>
        <v>(Lũy kế các dự án còn hiệu lực đến ngày 20/04/2023)</v>
      </c>
      <c r="B184" s="194"/>
      <c r="C184" s="194"/>
      <c r="D184" s="194"/>
    </row>
    <row r="185" spans="1:4" ht="19.5" customHeight="1"/>
    <row r="186" spans="1:4" ht="47.25">
      <c r="A186" s="6" t="s">
        <v>201</v>
      </c>
      <c r="B186" s="7" t="s">
        <v>259</v>
      </c>
      <c r="C186" s="8" t="s">
        <v>203</v>
      </c>
      <c r="D186" s="9" t="s">
        <v>208</v>
      </c>
    </row>
    <row r="187" spans="1:4" ht="19.5" customHeight="1">
      <c r="A187" s="19">
        <v>1</v>
      </c>
      <c r="B187" s="10" t="s">
        <v>147</v>
      </c>
      <c r="C187" s="11">
        <v>11734</v>
      </c>
      <c r="D187" s="12">
        <v>56711.569474140015</v>
      </c>
    </row>
    <row r="188" spans="1:4" ht="19.5" customHeight="1">
      <c r="A188" s="19">
        <v>2</v>
      </c>
      <c r="B188" s="10" t="s">
        <v>150</v>
      </c>
      <c r="C188" s="11">
        <v>4103</v>
      </c>
      <c r="D188" s="12">
        <v>39994.494063170001</v>
      </c>
    </row>
    <row r="189" spans="1:4" ht="19.5" customHeight="1">
      <c r="A189" s="19">
        <v>3</v>
      </c>
      <c r="B189" s="10" t="s">
        <v>149</v>
      </c>
      <c r="C189" s="11">
        <v>7125</v>
      </c>
      <c r="D189" s="12">
        <v>39235.754425149993</v>
      </c>
    </row>
    <row r="190" spans="1:4" ht="19.5" customHeight="1">
      <c r="A190" s="19">
        <v>4</v>
      </c>
      <c r="B190" s="10" t="s">
        <v>152</v>
      </c>
      <c r="C190" s="11">
        <v>1840</v>
      </c>
      <c r="D190" s="12">
        <v>35694.203659080005</v>
      </c>
    </row>
    <row r="191" spans="1:4" ht="19.5" customHeight="1">
      <c r="A191" s="19">
        <v>5</v>
      </c>
      <c r="B191" s="10" t="s">
        <v>151</v>
      </c>
      <c r="C191" s="11">
        <v>537</v>
      </c>
      <c r="D191" s="12">
        <v>33312.088775850003</v>
      </c>
    </row>
    <row r="192" spans="1:4" ht="19.5" customHeight="1">
      <c r="A192" s="19">
        <v>6</v>
      </c>
      <c r="B192" s="10" t="s">
        <v>153</v>
      </c>
      <c r="C192" s="11">
        <v>1018</v>
      </c>
      <c r="D192" s="12">
        <v>25805.868174279996</v>
      </c>
    </row>
    <row r="193" spans="1:5" ht="19.5" customHeight="1">
      <c r="A193" s="19">
        <v>7</v>
      </c>
      <c r="B193" s="10" t="s">
        <v>154</v>
      </c>
      <c r="C193" s="11">
        <v>1908</v>
      </c>
      <c r="D193" s="12">
        <v>23998.658093949998</v>
      </c>
    </row>
    <row r="194" spans="1:5" ht="19.5" customHeight="1">
      <c r="A194" s="19">
        <v>8</v>
      </c>
      <c r="B194" s="10" t="s">
        <v>158</v>
      </c>
      <c r="C194" s="11">
        <v>182</v>
      </c>
      <c r="D194" s="12">
        <v>14905.534925</v>
      </c>
    </row>
    <row r="195" spans="1:5" ht="19.5" customHeight="1">
      <c r="A195" s="19">
        <v>9</v>
      </c>
      <c r="B195" s="10" t="s">
        <v>157</v>
      </c>
      <c r="C195" s="11">
        <v>1320</v>
      </c>
      <c r="D195" s="12">
        <v>13351.77503517</v>
      </c>
    </row>
    <row r="196" spans="1:5" ht="19.5" customHeight="1">
      <c r="A196" s="19">
        <v>10</v>
      </c>
      <c r="B196" s="10" t="s">
        <v>190</v>
      </c>
      <c r="C196" s="11">
        <v>82</v>
      </c>
      <c r="D196" s="12">
        <v>12018.294576</v>
      </c>
    </row>
    <row r="197" spans="1:5" ht="19.5" customHeight="1">
      <c r="A197" s="19">
        <v>11</v>
      </c>
      <c r="B197" s="10" t="s">
        <v>176</v>
      </c>
      <c r="C197" s="11">
        <v>166</v>
      </c>
      <c r="D197" s="12">
        <v>10618.21497524</v>
      </c>
    </row>
    <row r="198" spans="1:5" ht="19.5" customHeight="1">
      <c r="A198" s="19">
        <v>12</v>
      </c>
      <c r="B198" s="10" t="s">
        <v>169</v>
      </c>
      <c r="C198" s="11">
        <v>206</v>
      </c>
      <c r="D198" s="12">
        <v>10591.929580669999</v>
      </c>
    </row>
    <row r="199" spans="1:5" ht="19.5" customHeight="1">
      <c r="A199" s="19">
        <v>13</v>
      </c>
      <c r="B199" s="10" t="s">
        <v>159</v>
      </c>
      <c r="C199" s="11">
        <v>615</v>
      </c>
      <c r="D199" s="12">
        <v>10477.637085619999</v>
      </c>
    </row>
    <row r="200" spans="1:5" ht="19.5" customHeight="1">
      <c r="A200" s="19">
        <v>14</v>
      </c>
      <c r="B200" s="10" t="s">
        <v>148</v>
      </c>
      <c r="C200" s="11">
        <v>358</v>
      </c>
      <c r="D200" s="12">
        <v>9510.7648167799998</v>
      </c>
    </row>
    <row r="201" spans="1:5" ht="19.5" customHeight="1">
      <c r="A201" s="19">
        <v>15</v>
      </c>
      <c r="B201" s="10" t="s">
        <v>161</v>
      </c>
      <c r="C201" s="11">
        <v>530</v>
      </c>
      <c r="D201" s="12">
        <v>9329.8733656799977</v>
      </c>
    </row>
    <row r="202" spans="1:5" ht="19.5" customHeight="1">
      <c r="A202" s="19">
        <v>16</v>
      </c>
      <c r="B202" s="10" t="s">
        <v>155</v>
      </c>
      <c r="C202" s="11">
        <v>543</v>
      </c>
      <c r="D202" s="12">
        <v>6971.3111180400001</v>
      </c>
    </row>
    <row r="203" spans="1:5" ht="19.5" customHeight="1">
      <c r="A203" s="19">
        <v>17</v>
      </c>
      <c r="B203" s="10" t="s">
        <v>168</v>
      </c>
      <c r="C203" s="11">
        <v>512</v>
      </c>
      <c r="D203" s="12">
        <v>6849.3379280500003</v>
      </c>
    </row>
    <row r="204" spans="1:5" ht="19.5" customHeight="1">
      <c r="A204" s="19">
        <v>18</v>
      </c>
      <c r="B204" s="10" t="s">
        <v>166</v>
      </c>
      <c r="C204" s="11">
        <v>223</v>
      </c>
      <c r="D204" s="12">
        <v>6340.5534374700001</v>
      </c>
    </row>
    <row r="205" spans="1:5" ht="19.5" customHeight="1">
      <c r="A205" s="19">
        <v>19</v>
      </c>
      <c r="B205" s="10" t="s">
        <v>160</v>
      </c>
      <c r="C205" s="11">
        <v>978</v>
      </c>
      <c r="D205" s="12">
        <v>6153.2048777</v>
      </c>
    </row>
    <row r="206" spans="1:5" ht="19.5" customHeight="1">
      <c r="A206" s="19">
        <v>20</v>
      </c>
      <c r="B206" s="10" t="s">
        <v>156</v>
      </c>
      <c r="C206" s="11">
        <v>383</v>
      </c>
      <c r="D206" s="12">
        <v>5458.6912560000001</v>
      </c>
      <c r="E206" s="176">
        <f>D206-780</f>
        <v>4678.6912560000001</v>
      </c>
    </row>
    <row r="207" spans="1:5" ht="19.5" customHeight="1">
      <c r="A207" s="19">
        <v>21</v>
      </c>
      <c r="B207" s="10" t="s">
        <v>181</v>
      </c>
      <c r="C207" s="11">
        <v>63</v>
      </c>
      <c r="D207" s="12">
        <v>4810.1487079999997</v>
      </c>
    </row>
    <row r="208" spans="1:5" ht="19.5" customHeight="1">
      <c r="A208" s="19">
        <v>22</v>
      </c>
      <c r="B208" s="10" t="s">
        <v>162</v>
      </c>
      <c r="C208" s="11">
        <v>422</v>
      </c>
      <c r="D208" s="12">
        <v>4497.5928612600001</v>
      </c>
    </row>
    <row r="209" spans="1:4" ht="19.5" customHeight="1">
      <c r="A209" s="19">
        <v>23</v>
      </c>
      <c r="B209" s="10" t="s">
        <v>146</v>
      </c>
      <c r="C209" s="11">
        <v>15</v>
      </c>
      <c r="D209" s="12">
        <v>4496.0433999999996</v>
      </c>
    </row>
    <row r="210" spans="1:4" ht="19.5" customHeight="1">
      <c r="A210" s="19">
        <v>24</v>
      </c>
      <c r="B210" s="10" t="s">
        <v>185</v>
      </c>
      <c r="C210" s="11">
        <v>120</v>
      </c>
      <c r="D210" s="12">
        <v>4395.1339710000002</v>
      </c>
    </row>
    <row r="211" spans="1:4" ht="19.5" customHeight="1">
      <c r="A211" s="19">
        <v>25</v>
      </c>
      <c r="B211" s="10" t="s">
        <v>180</v>
      </c>
      <c r="C211" s="11">
        <v>135</v>
      </c>
      <c r="D211" s="12">
        <v>4274.1039129999999</v>
      </c>
    </row>
    <row r="212" spans="1:4" ht="19.5" customHeight="1">
      <c r="A212" s="19">
        <v>26</v>
      </c>
      <c r="B212" s="10" t="s">
        <v>163</v>
      </c>
      <c r="C212" s="11">
        <v>128</v>
      </c>
      <c r="D212" s="12">
        <v>3846.6072140000001</v>
      </c>
    </row>
    <row r="213" spans="1:4" ht="19.5" customHeight="1">
      <c r="A213" s="19">
        <v>27</v>
      </c>
      <c r="B213" s="10" t="s">
        <v>173</v>
      </c>
      <c r="C213" s="11">
        <v>160</v>
      </c>
      <c r="D213" s="12">
        <v>3845.361598</v>
      </c>
    </row>
    <row r="214" spans="1:4" ht="19.5" customHeight="1">
      <c r="A214" s="19">
        <v>28</v>
      </c>
      <c r="B214" s="10" t="s">
        <v>170</v>
      </c>
      <c r="C214" s="11">
        <v>39</v>
      </c>
      <c r="D214" s="12">
        <v>3194.5934590000002</v>
      </c>
    </row>
    <row r="215" spans="1:4" ht="19.5" customHeight="1">
      <c r="A215" s="19">
        <v>29</v>
      </c>
      <c r="B215" s="10" t="s">
        <v>167</v>
      </c>
      <c r="C215" s="11">
        <v>218</v>
      </c>
      <c r="D215" s="12">
        <v>3150.9341450000002</v>
      </c>
    </row>
    <row r="216" spans="1:4" ht="19.5" customHeight="1">
      <c r="A216" s="19">
        <v>30</v>
      </c>
      <c r="B216" s="10" t="s">
        <v>179</v>
      </c>
      <c r="C216" s="11">
        <v>137</v>
      </c>
      <c r="D216" s="12">
        <v>3001.1615910100004</v>
      </c>
    </row>
    <row r="217" spans="1:4" ht="19.5" customHeight="1">
      <c r="A217" s="19">
        <v>31</v>
      </c>
      <c r="B217" s="10" t="s">
        <v>172</v>
      </c>
      <c r="C217" s="11">
        <v>140</v>
      </c>
      <c r="D217" s="12">
        <v>2820.829252</v>
      </c>
    </row>
    <row r="218" spans="1:4" ht="19.5" customHeight="1">
      <c r="A218" s="19">
        <v>32</v>
      </c>
      <c r="B218" s="10" t="s">
        <v>260</v>
      </c>
      <c r="C218" s="11">
        <v>50</v>
      </c>
      <c r="D218" s="12">
        <v>2768.6918150000001</v>
      </c>
    </row>
    <row r="219" spans="1:4" ht="19.5" customHeight="1">
      <c r="A219" s="19">
        <v>33</v>
      </c>
      <c r="B219" s="10" t="s">
        <v>264</v>
      </c>
      <c r="C219" s="11">
        <v>25</v>
      </c>
      <c r="D219" s="12">
        <v>2524.2124610000001</v>
      </c>
    </row>
    <row r="220" spans="1:4" ht="19.5" customHeight="1">
      <c r="A220" s="19">
        <v>34</v>
      </c>
      <c r="B220" s="10" t="s">
        <v>196</v>
      </c>
      <c r="C220" s="11">
        <v>86</v>
      </c>
      <c r="D220" s="12">
        <v>2266.5208300699996</v>
      </c>
    </row>
    <row r="221" spans="1:4" ht="19.5" customHeight="1">
      <c r="A221" s="19">
        <v>35</v>
      </c>
      <c r="B221" s="10" t="s">
        <v>164</v>
      </c>
      <c r="C221" s="11">
        <v>65</v>
      </c>
      <c r="D221" s="12">
        <v>2180.6029269999999</v>
      </c>
    </row>
    <row r="222" spans="1:4" ht="19.5" customHeight="1">
      <c r="A222" s="19">
        <v>36</v>
      </c>
      <c r="B222" s="10" t="s">
        <v>194</v>
      </c>
      <c r="C222" s="11">
        <v>51</v>
      </c>
      <c r="D222" s="12">
        <v>2034.8137300000001</v>
      </c>
    </row>
    <row r="223" spans="1:4" ht="19.5" customHeight="1">
      <c r="A223" s="19">
        <v>37</v>
      </c>
      <c r="B223" s="10" t="s">
        <v>165</v>
      </c>
      <c r="C223" s="11">
        <v>119</v>
      </c>
      <c r="D223" s="12">
        <v>1960.5459721500001</v>
      </c>
    </row>
    <row r="224" spans="1:4" ht="19.5" customHeight="1">
      <c r="A224" s="19">
        <v>38</v>
      </c>
      <c r="B224" s="10" t="s">
        <v>174</v>
      </c>
      <c r="C224" s="11">
        <v>57</v>
      </c>
      <c r="D224" s="12">
        <v>1739.1378159999999</v>
      </c>
    </row>
    <row r="225" spans="1:4" ht="19.5" customHeight="1">
      <c r="A225" s="19">
        <v>39</v>
      </c>
      <c r="B225" s="10" t="s">
        <v>175</v>
      </c>
      <c r="C225" s="11">
        <v>96</v>
      </c>
      <c r="D225" s="12">
        <v>1613.0447119999999</v>
      </c>
    </row>
    <row r="226" spans="1:4" ht="19.5" customHeight="1">
      <c r="A226" s="19">
        <v>40</v>
      </c>
      <c r="B226" s="10" t="s">
        <v>192</v>
      </c>
      <c r="C226" s="11">
        <v>65</v>
      </c>
      <c r="D226" s="12">
        <v>1585.07120055</v>
      </c>
    </row>
    <row r="227" spans="1:4" ht="19.5" customHeight="1">
      <c r="A227" s="19">
        <v>41</v>
      </c>
      <c r="B227" s="10" t="s">
        <v>178</v>
      </c>
      <c r="C227" s="11">
        <v>99</v>
      </c>
      <c r="D227" s="12">
        <v>1206.2056832799999</v>
      </c>
    </row>
    <row r="228" spans="1:4" ht="19.5" customHeight="1">
      <c r="A228" s="19">
        <v>42</v>
      </c>
      <c r="B228" s="10" t="s">
        <v>261</v>
      </c>
      <c r="C228" s="11">
        <v>24</v>
      </c>
      <c r="D228" s="12">
        <v>1116.2776690000001</v>
      </c>
    </row>
    <row r="229" spans="1:4" ht="19.5" customHeight="1">
      <c r="A229" s="19">
        <v>43</v>
      </c>
      <c r="B229" s="10" t="s">
        <v>171</v>
      </c>
      <c r="C229" s="11">
        <v>72</v>
      </c>
      <c r="D229" s="12">
        <v>1023.6626274</v>
      </c>
    </row>
    <row r="230" spans="1:4" ht="19.5" customHeight="1">
      <c r="A230" s="19">
        <v>44</v>
      </c>
      <c r="B230" s="10" t="s">
        <v>177</v>
      </c>
      <c r="C230" s="11">
        <v>51</v>
      </c>
      <c r="D230" s="12">
        <v>720.141302</v>
      </c>
    </row>
    <row r="231" spans="1:4" ht="19.5" customHeight="1">
      <c r="A231" s="19">
        <v>45</v>
      </c>
      <c r="B231" s="10" t="s">
        <v>184</v>
      </c>
      <c r="C231" s="11">
        <v>30</v>
      </c>
      <c r="D231" s="12">
        <v>702.827808</v>
      </c>
    </row>
    <row r="232" spans="1:4" ht="19.5" customHeight="1">
      <c r="A232" s="19">
        <v>46</v>
      </c>
      <c r="B232" s="10" t="s">
        <v>186</v>
      </c>
      <c r="C232" s="11">
        <v>30</v>
      </c>
      <c r="D232" s="12">
        <v>686.08554600000002</v>
      </c>
    </row>
    <row r="233" spans="1:4" ht="19.5" customHeight="1">
      <c r="A233" s="19">
        <v>47</v>
      </c>
      <c r="B233" s="10" t="s">
        <v>200</v>
      </c>
      <c r="C233" s="11">
        <v>32</v>
      </c>
      <c r="D233" s="12">
        <v>582.63048100000003</v>
      </c>
    </row>
    <row r="234" spans="1:4" ht="19.5" customHeight="1">
      <c r="A234" s="19">
        <v>48</v>
      </c>
      <c r="B234" s="10" t="s">
        <v>182</v>
      </c>
      <c r="C234" s="11">
        <v>101</v>
      </c>
      <c r="D234" s="12">
        <v>514.30219520999992</v>
      </c>
    </row>
    <row r="235" spans="1:4" ht="19.5" customHeight="1">
      <c r="A235" s="19">
        <v>49</v>
      </c>
      <c r="B235" s="10" t="s">
        <v>187</v>
      </c>
      <c r="C235" s="11">
        <v>35</v>
      </c>
      <c r="D235" s="12">
        <v>456.85191099999997</v>
      </c>
    </row>
    <row r="236" spans="1:4" ht="19.5" customHeight="1">
      <c r="A236" s="19">
        <v>50</v>
      </c>
      <c r="B236" s="10" t="s">
        <v>191</v>
      </c>
      <c r="C236" s="11">
        <v>16</v>
      </c>
      <c r="D236" s="12">
        <v>340.60854399999999</v>
      </c>
    </row>
    <row r="237" spans="1:4" ht="19.5" customHeight="1">
      <c r="A237" s="19">
        <v>51</v>
      </c>
      <c r="B237" s="10" t="s">
        <v>188</v>
      </c>
      <c r="C237" s="11">
        <v>31</v>
      </c>
      <c r="D237" s="12">
        <v>317.30711000000002</v>
      </c>
    </row>
    <row r="238" spans="1:4" ht="19.5" customHeight="1">
      <c r="A238" s="19">
        <v>52</v>
      </c>
      <c r="B238" s="10" t="s">
        <v>262</v>
      </c>
      <c r="C238" s="11">
        <v>20</v>
      </c>
      <c r="D238" s="12">
        <v>311.87284799999998</v>
      </c>
    </row>
    <row r="239" spans="1:4" ht="19.5" customHeight="1">
      <c r="A239" s="19">
        <v>53</v>
      </c>
      <c r="B239" s="10" t="s">
        <v>195</v>
      </c>
      <c r="C239" s="11">
        <v>9</v>
      </c>
      <c r="D239" s="12">
        <v>245.35986299999999</v>
      </c>
    </row>
    <row r="240" spans="1:4" ht="19.5" customHeight="1">
      <c r="A240" s="19">
        <v>54</v>
      </c>
      <c r="B240" s="10" t="s">
        <v>198</v>
      </c>
      <c r="C240" s="11">
        <v>42</v>
      </c>
      <c r="D240" s="12">
        <v>240.36246</v>
      </c>
    </row>
    <row r="241" spans="1:4" ht="19.5" customHeight="1">
      <c r="A241" s="19">
        <v>55</v>
      </c>
      <c r="B241" s="10" t="s">
        <v>183</v>
      </c>
      <c r="C241" s="11">
        <v>21</v>
      </c>
      <c r="D241" s="12">
        <v>231.58128487000002</v>
      </c>
    </row>
    <row r="242" spans="1:4" ht="19.5" customHeight="1">
      <c r="A242" s="19">
        <v>56</v>
      </c>
      <c r="B242" s="10" t="s">
        <v>193</v>
      </c>
      <c r="C242" s="11">
        <v>18</v>
      </c>
      <c r="D242" s="12">
        <v>209.82464200000001</v>
      </c>
    </row>
    <row r="243" spans="1:4" ht="19.5" customHeight="1">
      <c r="A243" s="19">
        <v>57</v>
      </c>
      <c r="B243" s="10" t="s">
        <v>199</v>
      </c>
      <c r="C243" s="11">
        <v>10</v>
      </c>
      <c r="D243" s="12">
        <v>153.52383800000001</v>
      </c>
    </row>
    <row r="244" spans="1:4" ht="19.5" customHeight="1">
      <c r="A244" s="19">
        <v>58</v>
      </c>
      <c r="B244" s="10" t="s">
        <v>263</v>
      </c>
      <c r="C244" s="11">
        <v>10</v>
      </c>
      <c r="D244" s="12">
        <v>135.72999999999999</v>
      </c>
    </row>
    <row r="245" spans="1:4" ht="19.5" customHeight="1">
      <c r="A245" s="19">
        <v>59</v>
      </c>
      <c r="B245" s="10" t="s">
        <v>189</v>
      </c>
      <c r="C245" s="11">
        <v>8</v>
      </c>
      <c r="D245" s="12">
        <v>92.086029999999994</v>
      </c>
    </row>
    <row r="246" spans="1:4" ht="19.5" customHeight="1">
      <c r="A246" s="19">
        <v>60</v>
      </c>
      <c r="B246" s="10" t="s">
        <v>197</v>
      </c>
      <c r="C246" s="11">
        <v>13</v>
      </c>
      <c r="D246" s="12">
        <v>20.725000000000001</v>
      </c>
    </row>
    <row r="247" spans="1:4" ht="19.5" customHeight="1">
      <c r="A247" s="19">
        <v>61</v>
      </c>
      <c r="B247" s="10" t="s">
        <v>265</v>
      </c>
      <c r="C247" s="11">
        <v>4</v>
      </c>
      <c r="D247" s="12">
        <v>7.9012618099999994</v>
      </c>
    </row>
    <row r="248" spans="1:4" ht="19.5" customHeight="1">
      <c r="A248" s="19">
        <v>62</v>
      </c>
      <c r="B248" s="10" t="s">
        <v>266</v>
      </c>
      <c r="C248" s="11">
        <v>6</v>
      </c>
      <c r="D248" s="12">
        <v>4.1469940000000003</v>
      </c>
    </row>
    <row r="249" spans="1:4" ht="19.5" customHeight="1">
      <c r="A249" s="19">
        <v>63</v>
      </c>
      <c r="B249" s="10" t="s">
        <v>267</v>
      </c>
      <c r="C249" s="11">
        <v>1</v>
      </c>
      <c r="D249" s="12">
        <v>3</v>
      </c>
    </row>
    <row r="250" spans="1:4" ht="19.5" customHeight="1">
      <c r="A250" s="19">
        <v>64</v>
      </c>
      <c r="B250" s="10" t="s">
        <v>268</v>
      </c>
      <c r="C250" s="11">
        <v>1</v>
      </c>
      <c r="D250" s="12">
        <v>1.5</v>
      </c>
    </row>
    <row r="251" spans="1:4" ht="19.5" customHeight="1">
      <c r="A251" s="193" t="s">
        <v>206</v>
      </c>
      <c r="B251" s="193"/>
      <c r="C251" s="13">
        <f>SUM(C187:C250)</f>
        <v>37238</v>
      </c>
      <c r="D251" s="14">
        <f>SUM(D187:D250)</f>
        <v>447659.42631765018</v>
      </c>
    </row>
    <row r="252" spans="1:4" ht="18" customHeight="1"/>
    <row r="253" spans="1:4" ht="15.75" customHeight="1">
      <c r="A253" s="184" t="s">
        <v>308</v>
      </c>
      <c r="B253" s="184"/>
      <c r="C253" s="184"/>
      <c r="D253" s="184"/>
    </row>
    <row r="254" spans="1:4">
      <c r="A254" s="185" t="str">
        <f>A6</f>
        <v>(Lũy kế các dự án còn hiệu lực đến ngày 20/04/2023)</v>
      </c>
      <c r="B254" s="185"/>
      <c r="C254" s="185"/>
      <c r="D254" s="185"/>
    </row>
    <row r="255" spans="1:4">
      <c r="A255" s="137"/>
      <c r="B255" s="136"/>
      <c r="C255" s="138"/>
      <c r="D255" s="138"/>
    </row>
    <row r="256" spans="1:4" ht="47.25">
      <c r="A256" s="139" t="s">
        <v>1</v>
      </c>
      <c r="B256" s="140" t="s">
        <v>310</v>
      </c>
      <c r="C256" s="141" t="s">
        <v>203</v>
      </c>
      <c r="D256" s="142" t="s">
        <v>208</v>
      </c>
    </row>
    <row r="257" spans="1:4" s="174" customFormat="1">
      <c r="A257" s="170" t="s">
        <v>296</v>
      </c>
      <c r="B257" s="171" t="s">
        <v>305</v>
      </c>
      <c r="C257" s="172">
        <f>SUM(C258:C263)</f>
        <v>18994</v>
      </c>
      <c r="D257" s="173">
        <f>SUM(D258:D263)</f>
        <v>179720.71365028003</v>
      </c>
    </row>
    <row r="258" spans="1:4">
      <c r="A258" s="161">
        <v>1</v>
      </c>
      <c r="B258" s="145" t="s">
        <v>147</v>
      </c>
      <c r="C258" s="144">
        <f t="shared" ref="C258:C263" si="0">VLOOKUP(B258,$B$187:$D$250,2,FALSE)</f>
        <v>11734</v>
      </c>
      <c r="D258" s="152">
        <f t="shared" ref="D258:D263" si="1">VLOOKUP(B258,$B$187:$D$250,3,FALSE)</f>
        <v>56711.569474140015</v>
      </c>
    </row>
    <row r="259" spans="1:4">
      <c r="A259" s="161">
        <v>2</v>
      </c>
      <c r="B259" s="145" t="s">
        <v>150</v>
      </c>
      <c r="C259" s="144">
        <f t="shared" si="0"/>
        <v>4103</v>
      </c>
      <c r="D259" s="152">
        <f t="shared" si="1"/>
        <v>39994.494063170001</v>
      </c>
    </row>
    <row r="260" spans="1:4">
      <c r="A260" s="161">
        <v>3</v>
      </c>
      <c r="B260" s="145" t="s">
        <v>152</v>
      </c>
      <c r="C260" s="144">
        <f t="shared" si="0"/>
        <v>1840</v>
      </c>
      <c r="D260" s="152">
        <f t="shared" si="1"/>
        <v>35694.203659080005</v>
      </c>
    </row>
    <row r="261" spans="1:4">
      <c r="A261" s="161">
        <v>4</v>
      </c>
      <c r="B261" s="145" t="s">
        <v>151</v>
      </c>
      <c r="C261" s="144">
        <f t="shared" si="0"/>
        <v>537</v>
      </c>
      <c r="D261" s="152">
        <f t="shared" si="1"/>
        <v>33312.088775850003</v>
      </c>
    </row>
    <row r="262" spans="1:4">
      <c r="A262" s="161">
        <v>5</v>
      </c>
      <c r="B262" s="145" t="s">
        <v>148</v>
      </c>
      <c r="C262" s="144">
        <f t="shared" si="0"/>
        <v>358</v>
      </c>
      <c r="D262" s="152">
        <f t="shared" si="1"/>
        <v>9510.7648167799998</v>
      </c>
    </row>
    <row r="263" spans="1:4">
      <c r="A263" s="162">
        <v>6</v>
      </c>
      <c r="B263" s="147" t="s">
        <v>162</v>
      </c>
      <c r="C263" s="159">
        <f t="shared" si="0"/>
        <v>422</v>
      </c>
      <c r="D263" s="160">
        <f t="shared" si="1"/>
        <v>4497.5928612600001</v>
      </c>
    </row>
    <row r="264" spans="1:4">
      <c r="A264" s="163" t="s">
        <v>298</v>
      </c>
      <c r="B264" s="148" t="s">
        <v>297</v>
      </c>
      <c r="C264" s="149">
        <f>SUM(C265:C275)</f>
        <v>12528</v>
      </c>
      <c r="D264" s="154">
        <f>SUM(D265:D275)</f>
        <v>135687.90723453998</v>
      </c>
    </row>
    <row r="265" spans="1:4">
      <c r="A265" s="164">
        <v>1</v>
      </c>
      <c r="B265" s="143" t="s">
        <v>149</v>
      </c>
      <c r="C265" s="144">
        <f t="shared" ref="C265:C275" si="2">VLOOKUP(B265,$B$187:$D$250,2,FALSE)</f>
        <v>7125</v>
      </c>
      <c r="D265" s="152">
        <f t="shared" ref="D265:D275" si="3">VLOOKUP(B265,$B$187:$D$250,3,FALSE)</f>
        <v>39235.754425149993</v>
      </c>
    </row>
    <row r="266" spans="1:4">
      <c r="A266" s="164">
        <v>2</v>
      </c>
      <c r="B266" s="143" t="s">
        <v>153</v>
      </c>
      <c r="C266" s="144">
        <f t="shared" si="2"/>
        <v>1018</v>
      </c>
      <c r="D266" s="152">
        <f t="shared" si="3"/>
        <v>25805.868174279996</v>
      </c>
    </row>
    <row r="267" spans="1:4">
      <c r="A267" s="164">
        <v>3</v>
      </c>
      <c r="B267" s="143" t="s">
        <v>154</v>
      </c>
      <c r="C267" s="144">
        <f t="shared" si="2"/>
        <v>1908</v>
      </c>
      <c r="D267" s="152">
        <f t="shared" si="3"/>
        <v>23998.658093949998</v>
      </c>
    </row>
    <row r="268" spans="1:4">
      <c r="A268" s="164">
        <v>4</v>
      </c>
      <c r="B268" s="143" t="s">
        <v>176</v>
      </c>
      <c r="C268" s="144">
        <f t="shared" si="2"/>
        <v>166</v>
      </c>
      <c r="D268" s="152">
        <f t="shared" si="3"/>
        <v>10618.21497524</v>
      </c>
    </row>
    <row r="269" spans="1:4">
      <c r="A269" s="164">
        <v>5</v>
      </c>
      <c r="B269" s="143" t="s">
        <v>161</v>
      </c>
      <c r="C269" s="144">
        <f t="shared" si="2"/>
        <v>530</v>
      </c>
      <c r="D269" s="152">
        <f t="shared" si="3"/>
        <v>9329.8733656799977</v>
      </c>
    </row>
    <row r="270" spans="1:4">
      <c r="A270" s="164">
        <v>6</v>
      </c>
      <c r="B270" s="143" t="s">
        <v>155</v>
      </c>
      <c r="C270" s="144">
        <f t="shared" si="2"/>
        <v>543</v>
      </c>
      <c r="D270" s="152">
        <f t="shared" si="3"/>
        <v>6971.3111180400001</v>
      </c>
    </row>
    <row r="271" spans="1:4">
      <c r="A271" s="164">
        <v>7</v>
      </c>
      <c r="B271" s="143" t="s">
        <v>168</v>
      </c>
      <c r="C271" s="144">
        <f t="shared" si="2"/>
        <v>512</v>
      </c>
      <c r="D271" s="152">
        <f t="shared" si="3"/>
        <v>6849.3379280500003</v>
      </c>
    </row>
    <row r="272" spans="1:4">
      <c r="A272" s="164">
        <v>8</v>
      </c>
      <c r="B272" s="143" t="s">
        <v>156</v>
      </c>
      <c r="C272" s="144">
        <f t="shared" si="2"/>
        <v>383</v>
      </c>
      <c r="D272" s="152">
        <f t="shared" si="3"/>
        <v>5458.6912560000001</v>
      </c>
    </row>
    <row r="273" spans="1:4">
      <c r="A273" s="164">
        <v>9</v>
      </c>
      <c r="B273" s="143" t="s">
        <v>163</v>
      </c>
      <c r="C273" s="144">
        <f t="shared" si="2"/>
        <v>128</v>
      </c>
      <c r="D273" s="152">
        <f t="shared" si="3"/>
        <v>3846.6072140000001</v>
      </c>
    </row>
    <row r="274" spans="1:4">
      <c r="A274" s="164">
        <v>10</v>
      </c>
      <c r="B274" s="143" t="s">
        <v>165</v>
      </c>
      <c r="C274" s="144">
        <f t="shared" si="2"/>
        <v>119</v>
      </c>
      <c r="D274" s="152">
        <f t="shared" si="3"/>
        <v>1960.5459721500001</v>
      </c>
    </row>
    <row r="275" spans="1:4">
      <c r="A275" s="165">
        <v>11</v>
      </c>
      <c r="B275" s="146" t="s">
        <v>175</v>
      </c>
      <c r="C275" s="144">
        <f t="shared" si="2"/>
        <v>96</v>
      </c>
      <c r="D275" s="152">
        <f t="shared" si="3"/>
        <v>1613.0447119999999</v>
      </c>
    </row>
    <row r="276" spans="1:4">
      <c r="A276" s="163" t="s">
        <v>300</v>
      </c>
      <c r="B276" s="148" t="s">
        <v>301</v>
      </c>
      <c r="C276" s="149">
        <f>SUM(C277:C290)</f>
        <v>2338</v>
      </c>
      <c r="D276" s="154">
        <f>SUM(D277:D290)</f>
        <v>65734.599175460011</v>
      </c>
    </row>
    <row r="277" spans="1:4">
      <c r="A277" s="161">
        <v>1</v>
      </c>
      <c r="B277" s="145" t="s">
        <v>158</v>
      </c>
      <c r="C277" s="144">
        <f t="shared" ref="C277:C290" si="4">VLOOKUP(B277,$B$187:$D$250,2,FALSE)</f>
        <v>182</v>
      </c>
      <c r="D277" s="152">
        <f t="shared" ref="D277:D290" si="5">VLOOKUP(B277,$B$187:$D$250,3,FALSE)</f>
        <v>14905.534925</v>
      </c>
    </row>
    <row r="278" spans="1:4">
      <c r="A278" s="161">
        <v>2</v>
      </c>
      <c r="B278" s="145" t="s">
        <v>190</v>
      </c>
      <c r="C278" s="144">
        <f t="shared" si="4"/>
        <v>82</v>
      </c>
      <c r="D278" s="152">
        <f t="shared" si="5"/>
        <v>12018.294576</v>
      </c>
    </row>
    <row r="279" spans="1:4">
      <c r="A279" s="161">
        <v>3</v>
      </c>
      <c r="B279" s="145" t="s">
        <v>166</v>
      </c>
      <c r="C279" s="144">
        <f t="shared" si="4"/>
        <v>223</v>
      </c>
      <c r="D279" s="152">
        <f t="shared" si="5"/>
        <v>6340.5534374700001</v>
      </c>
    </row>
    <row r="280" spans="1:4">
      <c r="A280" s="161">
        <v>4</v>
      </c>
      <c r="B280" s="145" t="s">
        <v>160</v>
      </c>
      <c r="C280" s="144">
        <f t="shared" si="4"/>
        <v>978</v>
      </c>
      <c r="D280" s="152">
        <f t="shared" si="5"/>
        <v>6153.2048777</v>
      </c>
    </row>
    <row r="281" spans="1:4">
      <c r="A281" s="161">
        <v>5</v>
      </c>
      <c r="B281" s="145" t="s">
        <v>185</v>
      </c>
      <c r="C281" s="144">
        <f t="shared" si="4"/>
        <v>120</v>
      </c>
      <c r="D281" s="152">
        <f t="shared" si="5"/>
        <v>4395.1339710000002</v>
      </c>
    </row>
    <row r="282" spans="1:4">
      <c r="A282" s="161">
        <v>6</v>
      </c>
      <c r="B282" s="145" t="s">
        <v>180</v>
      </c>
      <c r="C282" s="144">
        <f t="shared" si="4"/>
        <v>135</v>
      </c>
      <c r="D282" s="152">
        <f t="shared" si="5"/>
        <v>4274.1039129999999</v>
      </c>
    </row>
    <row r="283" spans="1:4">
      <c r="A283" s="161">
        <v>7</v>
      </c>
      <c r="B283" s="150" t="s">
        <v>173</v>
      </c>
      <c r="C283" s="144">
        <f t="shared" si="4"/>
        <v>160</v>
      </c>
      <c r="D283" s="152">
        <f t="shared" si="5"/>
        <v>3845.361598</v>
      </c>
    </row>
    <row r="284" spans="1:4">
      <c r="A284" s="161">
        <v>8</v>
      </c>
      <c r="B284" s="150" t="s">
        <v>179</v>
      </c>
      <c r="C284" s="144">
        <f t="shared" si="4"/>
        <v>137</v>
      </c>
      <c r="D284" s="152">
        <f t="shared" si="5"/>
        <v>3001.1615910100004</v>
      </c>
    </row>
    <row r="285" spans="1:4">
      <c r="A285" s="161">
        <v>9</v>
      </c>
      <c r="B285" s="145" t="s">
        <v>264</v>
      </c>
      <c r="C285" s="144">
        <f t="shared" si="4"/>
        <v>25</v>
      </c>
      <c r="D285" s="152">
        <f t="shared" si="5"/>
        <v>2524.2124610000001</v>
      </c>
    </row>
    <row r="286" spans="1:4">
      <c r="A286" s="161">
        <v>10</v>
      </c>
      <c r="B286" s="145" t="s">
        <v>164</v>
      </c>
      <c r="C286" s="144">
        <f t="shared" si="4"/>
        <v>65</v>
      </c>
      <c r="D286" s="152">
        <f t="shared" si="5"/>
        <v>2180.6029269999999</v>
      </c>
    </row>
    <row r="287" spans="1:4">
      <c r="A287" s="161">
        <v>11</v>
      </c>
      <c r="B287" s="145" t="s">
        <v>194</v>
      </c>
      <c r="C287" s="144">
        <f t="shared" si="4"/>
        <v>51</v>
      </c>
      <c r="D287" s="152">
        <f t="shared" si="5"/>
        <v>2034.8137300000001</v>
      </c>
    </row>
    <row r="288" spans="1:4">
      <c r="A288" s="161">
        <v>12</v>
      </c>
      <c r="B288" s="145" t="s">
        <v>174</v>
      </c>
      <c r="C288" s="144">
        <f t="shared" si="4"/>
        <v>57</v>
      </c>
      <c r="D288" s="152">
        <f t="shared" si="5"/>
        <v>1739.1378159999999</v>
      </c>
    </row>
    <row r="289" spans="1:4">
      <c r="A289" s="161">
        <v>13</v>
      </c>
      <c r="B289" s="145" t="s">
        <v>178</v>
      </c>
      <c r="C289" s="144">
        <f t="shared" si="4"/>
        <v>99</v>
      </c>
      <c r="D289" s="152">
        <f t="shared" si="5"/>
        <v>1206.2056832799999</v>
      </c>
    </row>
    <row r="290" spans="1:4">
      <c r="A290" s="162">
        <v>14</v>
      </c>
      <c r="B290" s="147" t="s">
        <v>261</v>
      </c>
      <c r="C290" s="144">
        <f t="shared" si="4"/>
        <v>24</v>
      </c>
      <c r="D290" s="152">
        <f t="shared" si="5"/>
        <v>1116.2776690000001</v>
      </c>
    </row>
    <row r="291" spans="1:4">
      <c r="A291" s="163" t="s">
        <v>302</v>
      </c>
      <c r="B291" s="148" t="s">
        <v>307</v>
      </c>
      <c r="C291" s="149">
        <f>SUM(C292:C304)</f>
        <v>1908</v>
      </c>
      <c r="D291" s="154">
        <f>SUM(D292:D304)</f>
        <v>35277.750835060004</v>
      </c>
    </row>
    <row r="292" spans="1:4">
      <c r="A292" s="161">
        <v>1</v>
      </c>
      <c r="B292" s="145" t="s">
        <v>157</v>
      </c>
      <c r="C292" s="144">
        <f t="shared" ref="C292:C304" si="6">VLOOKUP(B292,$B$187:$D$250,2,FALSE)</f>
        <v>1320</v>
      </c>
      <c r="D292" s="152">
        <f t="shared" ref="D292:D304" si="7">VLOOKUP(B292,$B$187:$D$250,3,FALSE)</f>
        <v>13351.77503517</v>
      </c>
    </row>
    <row r="293" spans="1:4">
      <c r="A293" s="161">
        <v>2</v>
      </c>
      <c r="B293" s="145" t="s">
        <v>181</v>
      </c>
      <c r="C293" s="144">
        <f t="shared" si="6"/>
        <v>63</v>
      </c>
      <c r="D293" s="152">
        <f t="shared" si="7"/>
        <v>4810.1487079999997</v>
      </c>
    </row>
    <row r="294" spans="1:4">
      <c r="A294" s="161">
        <v>3</v>
      </c>
      <c r="B294" s="150" t="s">
        <v>146</v>
      </c>
      <c r="C294" s="144">
        <f t="shared" si="6"/>
        <v>15</v>
      </c>
      <c r="D294" s="152">
        <f t="shared" si="7"/>
        <v>4496.0433999999996</v>
      </c>
    </row>
    <row r="295" spans="1:4">
      <c r="A295" s="161">
        <v>4</v>
      </c>
      <c r="B295" s="145" t="s">
        <v>170</v>
      </c>
      <c r="C295" s="144">
        <f t="shared" si="6"/>
        <v>39</v>
      </c>
      <c r="D295" s="152">
        <f t="shared" si="7"/>
        <v>3194.5934590000002</v>
      </c>
    </row>
    <row r="296" spans="1:4">
      <c r="A296" s="161">
        <v>5</v>
      </c>
      <c r="B296" s="145" t="s">
        <v>172</v>
      </c>
      <c r="C296" s="144">
        <f t="shared" si="6"/>
        <v>140</v>
      </c>
      <c r="D296" s="152">
        <f t="shared" si="7"/>
        <v>2820.829252</v>
      </c>
    </row>
    <row r="297" spans="1:4">
      <c r="A297" s="161">
        <v>6</v>
      </c>
      <c r="B297" s="145" t="s">
        <v>196</v>
      </c>
      <c r="C297" s="144">
        <f t="shared" si="6"/>
        <v>86</v>
      </c>
      <c r="D297" s="152">
        <f t="shared" si="7"/>
        <v>2266.5208300699996</v>
      </c>
    </row>
    <row r="298" spans="1:4">
      <c r="A298" s="161">
        <v>7</v>
      </c>
      <c r="B298" s="145" t="s">
        <v>192</v>
      </c>
      <c r="C298" s="144">
        <f t="shared" si="6"/>
        <v>65</v>
      </c>
      <c r="D298" s="152">
        <f t="shared" si="7"/>
        <v>1585.07120055</v>
      </c>
    </row>
    <row r="299" spans="1:4">
      <c r="A299" s="161">
        <v>8</v>
      </c>
      <c r="B299" s="145" t="s">
        <v>171</v>
      </c>
      <c r="C299" s="144">
        <f t="shared" si="6"/>
        <v>72</v>
      </c>
      <c r="D299" s="152">
        <f t="shared" si="7"/>
        <v>1023.6626274</v>
      </c>
    </row>
    <row r="300" spans="1:4">
      <c r="A300" s="161">
        <v>9</v>
      </c>
      <c r="B300" s="145" t="s">
        <v>186</v>
      </c>
      <c r="C300" s="144">
        <f t="shared" si="6"/>
        <v>30</v>
      </c>
      <c r="D300" s="152">
        <f t="shared" si="7"/>
        <v>686.08554600000002</v>
      </c>
    </row>
    <row r="301" spans="1:4">
      <c r="A301" s="161">
        <v>10</v>
      </c>
      <c r="B301" s="145" t="s">
        <v>191</v>
      </c>
      <c r="C301" s="144">
        <f t="shared" si="6"/>
        <v>16</v>
      </c>
      <c r="D301" s="152">
        <f t="shared" si="7"/>
        <v>340.60854399999999</v>
      </c>
    </row>
    <row r="302" spans="1:4">
      <c r="A302" s="161">
        <v>11</v>
      </c>
      <c r="B302" s="150" t="s">
        <v>188</v>
      </c>
      <c r="C302" s="144">
        <f t="shared" si="6"/>
        <v>31</v>
      </c>
      <c r="D302" s="152">
        <f t="shared" si="7"/>
        <v>317.30711000000002</v>
      </c>
    </row>
    <row r="303" spans="1:4">
      <c r="A303" s="161">
        <v>12</v>
      </c>
      <c r="B303" s="145" t="s">
        <v>183</v>
      </c>
      <c r="C303" s="144">
        <f t="shared" si="6"/>
        <v>21</v>
      </c>
      <c r="D303" s="152">
        <f t="shared" si="7"/>
        <v>231.58128487000002</v>
      </c>
    </row>
    <row r="304" spans="1:4">
      <c r="A304" s="161">
        <v>13</v>
      </c>
      <c r="B304" s="145" t="s">
        <v>199</v>
      </c>
      <c r="C304" s="144">
        <f t="shared" si="6"/>
        <v>10</v>
      </c>
      <c r="D304" s="152">
        <f t="shared" si="7"/>
        <v>153.52383800000001</v>
      </c>
    </row>
    <row r="305" spans="1:4">
      <c r="A305" s="163" t="s">
        <v>304</v>
      </c>
      <c r="B305" s="148" t="s">
        <v>299</v>
      </c>
      <c r="C305" s="149">
        <f>SUM(C306:C319)</f>
        <v>1252</v>
      </c>
      <c r="D305" s="154">
        <f>SUM(D306:D319)</f>
        <v>26603.314863099993</v>
      </c>
    </row>
    <row r="306" spans="1:4">
      <c r="A306" s="161">
        <v>1</v>
      </c>
      <c r="B306" s="145" t="s">
        <v>169</v>
      </c>
      <c r="C306" s="144">
        <f t="shared" ref="C306:C319" si="8">VLOOKUP(B306,$B$187:$D$250,2,FALSE)</f>
        <v>206</v>
      </c>
      <c r="D306" s="152">
        <f t="shared" ref="D306:D319" si="9">VLOOKUP(B306,$B$187:$D$250,3,FALSE)</f>
        <v>10591.929580669999</v>
      </c>
    </row>
    <row r="307" spans="1:4">
      <c r="A307" s="161">
        <v>2</v>
      </c>
      <c r="B307" s="145" t="s">
        <v>159</v>
      </c>
      <c r="C307" s="144">
        <f t="shared" si="8"/>
        <v>615</v>
      </c>
      <c r="D307" s="152">
        <f t="shared" si="9"/>
        <v>10477.637085619999</v>
      </c>
    </row>
    <row r="308" spans="1:4">
      <c r="A308" s="161">
        <v>3</v>
      </c>
      <c r="B308" s="145" t="s">
        <v>167</v>
      </c>
      <c r="C308" s="144">
        <f t="shared" si="8"/>
        <v>218</v>
      </c>
      <c r="D308" s="152">
        <f t="shared" si="9"/>
        <v>3150.9341450000002</v>
      </c>
    </row>
    <row r="309" spans="1:4">
      <c r="A309" s="161">
        <v>4</v>
      </c>
      <c r="B309" s="145" t="s">
        <v>177</v>
      </c>
      <c r="C309" s="144">
        <f t="shared" si="8"/>
        <v>51</v>
      </c>
      <c r="D309" s="152">
        <f t="shared" si="9"/>
        <v>720.141302</v>
      </c>
    </row>
    <row r="310" spans="1:4">
      <c r="A310" s="161">
        <v>5</v>
      </c>
      <c r="B310" s="147" t="s">
        <v>200</v>
      </c>
      <c r="C310" s="144">
        <f t="shared" si="8"/>
        <v>32</v>
      </c>
      <c r="D310" s="152">
        <f t="shared" si="9"/>
        <v>582.63048100000003</v>
      </c>
    </row>
    <row r="311" spans="1:4">
      <c r="A311" s="161">
        <v>6</v>
      </c>
      <c r="B311" s="147" t="s">
        <v>187</v>
      </c>
      <c r="C311" s="144">
        <f t="shared" si="8"/>
        <v>35</v>
      </c>
      <c r="D311" s="152">
        <f t="shared" si="9"/>
        <v>456.85191099999997</v>
      </c>
    </row>
    <row r="312" spans="1:4">
      <c r="A312" s="161">
        <v>7</v>
      </c>
      <c r="B312" s="147" t="s">
        <v>198</v>
      </c>
      <c r="C312" s="144">
        <f t="shared" si="8"/>
        <v>42</v>
      </c>
      <c r="D312" s="152">
        <f t="shared" si="9"/>
        <v>240.36246</v>
      </c>
    </row>
    <row r="313" spans="1:4">
      <c r="A313" s="161">
        <v>8</v>
      </c>
      <c r="B313" s="147" t="s">
        <v>193</v>
      </c>
      <c r="C313" s="144">
        <f t="shared" si="8"/>
        <v>18</v>
      </c>
      <c r="D313" s="152">
        <f t="shared" si="9"/>
        <v>209.82464200000001</v>
      </c>
    </row>
    <row r="314" spans="1:4">
      <c r="A314" s="161">
        <v>9</v>
      </c>
      <c r="B314" s="147" t="s">
        <v>263</v>
      </c>
      <c r="C314" s="144">
        <f t="shared" si="8"/>
        <v>10</v>
      </c>
      <c r="D314" s="152">
        <f t="shared" si="9"/>
        <v>135.72999999999999</v>
      </c>
    </row>
    <row r="315" spans="1:4">
      <c r="A315" s="161">
        <v>10</v>
      </c>
      <c r="B315" s="147" t="s">
        <v>197</v>
      </c>
      <c r="C315" s="144">
        <f t="shared" si="8"/>
        <v>13</v>
      </c>
      <c r="D315" s="152">
        <f t="shared" si="9"/>
        <v>20.725000000000001</v>
      </c>
    </row>
    <row r="316" spans="1:4">
      <c r="A316" s="161">
        <v>11</v>
      </c>
      <c r="B316" s="147" t="s">
        <v>265</v>
      </c>
      <c r="C316" s="144">
        <f t="shared" si="8"/>
        <v>4</v>
      </c>
      <c r="D316" s="152">
        <f t="shared" si="9"/>
        <v>7.9012618099999994</v>
      </c>
    </row>
    <row r="317" spans="1:4">
      <c r="A317" s="161">
        <v>12</v>
      </c>
      <c r="B317" s="147" t="s">
        <v>266</v>
      </c>
      <c r="C317" s="144">
        <f t="shared" si="8"/>
        <v>6</v>
      </c>
      <c r="D317" s="152">
        <f t="shared" si="9"/>
        <v>4.1469940000000003</v>
      </c>
    </row>
    <row r="318" spans="1:4">
      <c r="A318" s="161">
        <v>13</v>
      </c>
      <c r="B318" s="147" t="s">
        <v>267</v>
      </c>
      <c r="C318" s="144">
        <f t="shared" si="8"/>
        <v>1</v>
      </c>
      <c r="D318" s="152">
        <f t="shared" si="9"/>
        <v>3</v>
      </c>
    </row>
    <row r="319" spans="1:4">
      <c r="A319" s="162">
        <v>14</v>
      </c>
      <c r="B319" s="147" t="s">
        <v>268</v>
      </c>
      <c r="C319" s="144">
        <f t="shared" si="8"/>
        <v>1</v>
      </c>
      <c r="D319" s="152">
        <f t="shared" si="9"/>
        <v>1.5</v>
      </c>
    </row>
    <row r="320" spans="1:4">
      <c r="A320" s="163" t="s">
        <v>306</v>
      </c>
      <c r="B320" s="148" t="s">
        <v>303</v>
      </c>
      <c r="C320" s="149">
        <f>SUM(C321:C325)</f>
        <v>168</v>
      </c>
      <c r="D320" s="154">
        <f>SUM(D321:D325)</f>
        <v>1866.4487442099996</v>
      </c>
    </row>
    <row r="321" spans="1:4">
      <c r="A321" s="161">
        <v>1</v>
      </c>
      <c r="B321" s="145" t="s">
        <v>184</v>
      </c>
      <c r="C321" s="144">
        <f>VLOOKUP(B321,$B$187:$D$250,2,FALSE)</f>
        <v>30</v>
      </c>
      <c r="D321" s="152">
        <f>VLOOKUP(B321,$B$187:$D$250,3,FALSE)</f>
        <v>702.827808</v>
      </c>
    </row>
    <row r="322" spans="1:4">
      <c r="A322" s="161">
        <v>2</v>
      </c>
      <c r="B322" s="145" t="s">
        <v>182</v>
      </c>
      <c r="C322" s="144">
        <f>VLOOKUP(B322,$B$187:$D$250,2,FALSE)</f>
        <v>101</v>
      </c>
      <c r="D322" s="152">
        <f>VLOOKUP(B322,$B$187:$D$250,3,FALSE)</f>
        <v>514.30219520999992</v>
      </c>
    </row>
    <row r="323" spans="1:4">
      <c r="A323" s="161">
        <v>3</v>
      </c>
      <c r="B323" s="145" t="s">
        <v>262</v>
      </c>
      <c r="C323" s="144">
        <f>VLOOKUP(B323,$B$187:$D$250,2,FALSE)</f>
        <v>20</v>
      </c>
      <c r="D323" s="152">
        <f>VLOOKUP(B323,$B$187:$D$250,3,FALSE)</f>
        <v>311.87284799999998</v>
      </c>
    </row>
    <row r="324" spans="1:4">
      <c r="A324" s="161">
        <v>4</v>
      </c>
      <c r="B324" s="145" t="s">
        <v>195</v>
      </c>
      <c r="C324" s="144">
        <f>VLOOKUP(B324,$B$187:$D$250,2,FALSE)</f>
        <v>9</v>
      </c>
      <c r="D324" s="152">
        <f>VLOOKUP(B324,$B$187:$D$250,3,FALSE)</f>
        <v>245.35986299999999</v>
      </c>
    </row>
    <row r="325" spans="1:4">
      <c r="A325" s="162">
        <v>5</v>
      </c>
      <c r="B325" s="147" t="s">
        <v>189</v>
      </c>
      <c r="C325" s="144">
        <f>VLOOKUP(B325,$B$187:$D$250,2,FALSE)</f>
        <v>8</v>
      </c>
      <c r="D325" s="152">
        <f>VLOOKUP(B325,$B$187:$D$250,3,FALSE)</f>
        <v>92.086029999999994</v>
      </c>
    </row>
    <row r="326" spans="1:4">
      <c r="A326" s="163" t="s">
        <v>309</v>
      </c>
      <c r="B326" s="148" t="s">
        <v>260</v>
      </c>
      <c r="C326" s="148">
        <f t="shared" ref="C326" si="10">VLOOKUP(B326,$B$187:$D$250,2,FALSE)</f>
        <v>50</v>
      </c>
      <c r="D326" s="154">
        <f t="shared" ref="D326" si="11">VLOOKUP(B326,$B$187:$D$250,3,FALSE)</f>
        <v>2768.6918150000001</v>
      </c>
    </row>
    <row r="327" spans="1:4">
      <c r="A327" s="190" t="s">
        <v>62</v>
      </c>
      <c r="B327" s="191"/>
      <c r="C327" s="151">
        <f>C291+C257+C320+C276+C305+C264+C326</f>
        <v>37238</v>
      </c>
      <c r="D327" s="153">
        <f>D291+D257+D320+D276+D305+D264+D326</f>
        <v>447659.42631765007</v>
      </c>
    </row>
  </sheetData>
  <sortState xmlns:xlrd2="http://schemas.microsoft.com/office/spreadsheetml/2017/richdata2" ref="B38:D180">
    <sortCondition descending="1" ref="D38:D180"/>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328:B1048576 B181:B252 B1:B8 B28:B37">
    <cfRule type="duplicateValues" dxfId="12" priority="14"/>
  </conditionalFormatting>
  <conditionalFormatting sqref="B9:B27">
    <cfRule type="duplicateValues" dxfId="11" priority="12"/>
  </conditionalFormatting>
  <conditionalFormatting sqref="B327">
    <cfRule type="duplicateValues" dxfId="10" priority="6" stopIfTrue="1"/>
    <cfRule type="duplicateValues" dxfId="9" priority="7" stopIfTrue="1"/>
  </conditionalFormatting>
  <conditionalFormatting sqref="C256:D256">
    <cfRule type="duplicateValues" dxfId="8" priority="4" stopIfTrue="1"/>
    <cfRule type="duplicateValues" dxfId="7" priority="5" stopIfTrue="1"/>
  </conditionalFormatting>
  <conditionalFormatting sqref="B326:D326">
    <cfRule type="duplicateValues" dxfId="6" priority="1" stopIfTrue="1"/>
    <cfRule type="duplicateValues" dxfId="5" priority="2" stopIfTrue="1"/>
  </conditionalFormatting>
  <conditionalFormatting sqref="B326:D326">
    <cfRule type="duplicateValues" dxfId="4" priority="3" stopIfTrue="1"/>
  </conditionalFormatting>
  <conditionalFormatting sqref="B38:B180">
    <cfRule type="duplicateValues" dxfId="3" priority="767"/>
  </conditionalFormatting>
  <conditionalFormatting sqref="B276:B325 B255:B264">
    <cfRule type="duplicateValues" dxfId="2" priority="819" stopIfTrue="1"/>
    <cfRule type="duplicateValues" dxfId="1" priority="820" stopIfTrue="1"/>
  </conditionalFormatting>
  <conditionalFormatting sqref="B258:B264 B276:B325">
    <cfRule type="duplicateValues" dxfId="0" priority="82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5</vt:lpstr>
      <vt:lpstr>Thang 5 2023</vt:lpstr>
      <vt:lpstr>Luy ke T5 2023</vt:lpstr>
      <vt:lpstr>'Luy ke T5 2023'!Print_Area</vt:lpstr>
      <vt:lpstr>'thang 5'!Print_Area</vt:lpstr>
      <vt:lpstr>'Thang 5 2023'!Print_Area</vt:lpstr>
      <vt:lpstr>'Luy ke T5 2023'!Print_Titles</vt:lpstr>
      <vt:lpstr>'Thang 5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2023-03-24T09:17:21Z</cp:lastPrinted>
  <dcterms:created xsi:type="dcterms:W3CDTF">2020-03-20T08:58:11Z</dcterms:created>
  <dcterms:modified xsi:type="dcterms:W3CDTF">2023-05-23T10:13:12Z</dcterms:modified>
</cp:coreProperties>
</file>